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3.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omments8.xml" ContentType="application/vnd.openxmlformats-officedocument.spreadsheetml.comments+xml"/>
  <Override PartName="/xl/drawings/drawing5.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6.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drawings/drawing7.xml" ContentType="application/vnd.openxmlformats-officedocument.drawing+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0" documentId="13_ncr:1_{58EB7142-437B-4546-9C93-D809FF878229}" xr6:coauthVersionLast="47" xr6:coauthVersionMax="47" xr10:uidLastSave="{00000000-0000-0000-0000-000000000000}"/>
  <bookViews>
    <workbookView xWindow="1212" yWindow="1056" windowWidth="21660" windowHeight="10980" firstSheet="9" xr2:uid="{00000000-000D-0000-FFFF-FFFF00000000}"/>
  </bookViews>
  <sheets>
    <sheet name="はじめに" sheetId="24" r:id="rId1"/>
    <sheet name="報告書第一面" sheetId="11" r:id="rId2"/>
    <sheet name="報告書第二面" sheetId="5" r:id="rId3"/>
    <sheet name="報告書第三面" sheetId="8" r:id="rId4"/>
    <sheet name="報告書第四面" sheetId="10" r:id="rId5"/>
    <sheet name="調査結果表その１" sheetId="14" r:id="rId6"/>
    <sheet name="調査結果表その２" sheetId="15" r:id="rId7"/>
    <sheet name="調査結果表その３" sheetId="16" r:id="rId8"/>
    <sheet name="調査結果表その４" sheetId="17" r:id="rId9"/>
    <sheet name="調査結果表その５" sheetId="18" r:id="rId10"/>
    <sheet name="調査結果表その６" sheetId="19" r:id="rId11"/>
    <sheet name="概要書第一面" sheetId="12" r:id="rId12"/>
    <sheet name="概要書第二面" sheetId="13" r:id="rId13"/>
    <sheet name="図面" sheetId="29" r:id="rId14"/>
    <sheet name="写真台紙" sheetId="21" r:id="rId15"/>
    <sheet name="リスト" sheetId="28" state="hidden" r:id="rId16"/>
    <sheet name="集計用" sheetId="30" state="hidden" r:id="rId17"/>
  </sheets>
  <definedNames>
    <definedName name="_xlnm.Print_Area" localSheetId="11">概要書第一面!$A$1:$W$63</definedName>
    <definedName name="_xlnm.Print_Area" localSheetId="12">概要書第二面!$A$1:$Z$53</definedName>
    <definedName name="_xlnm.Print_Area" localSheetId="14">写真台紙!$A$1:$F$40</definedName>
    <definedName name="_xlnm.Print_Area" localSheetId="13">図面!$A$1:$J$51</definedName>
    <definedName name="_xlnm.Print_Area" localSheetId="5">調査結果表その１!$C$4:$P$41</definedName>
    <definedName name="_xlnm.Print_Area" localSheetId="6">調査結果表その２!$C$14:$P$45</definedName>
    <definedName name="_xlnm.Print_Area" localSheetId="7">調査結果表その３!$C$14:$P$44</definedName>
    <definedName name="_xlnm.Print_Area" localSheetId="8">調査結果表その４!$C$14:$P$48</definedName>
    <definedName name="_xlnm.Print_Area" localSheetId="9">調査結果表その５!$C$14:$P$48</definedName>
    <definedName name="_xlnm.Print_Area" localSheetId="10">調査結果表その６!$C$14:$P$41</definedName>
    <definedName name="_xlnm.Print_Area" localSheetId="1">報告書第一面!$A$1:$AE$60</definedName>
    <definedName name="_xlnm.Print_Area" localSheetId="3">報告書第三面!$A$1:$AM$59</definedName>
    <definedName name="_xlnm.Print_Area" localSheetId="4">報告書第四面!$A$1:$G$40</definedName>
    <definedName name="_xlnm.Print_Area" localSheetId="2">報告書第二面!$A$1:$AC$57</definedName>
    <definedName name="_xlnm.Print_Titles" localSheetId="16">集計用!$A:$A</definedName>
    <definedName name="リスト_調査結果表_その他">リスト!$E$55:$E$63</definedName>
    <definedName name="リスト_調査結果表_リンク">リスト!$E$1:$F$63</definedName>
    <definedName name="リスト_調査結果表_屋上及び屋根">リスト!$E$18:$E$21</definedName>
    <definedName name="リスト_調査結果表_建築物の外部">リスト!$E$11:$E$17</definedName>
    <definedName name="リスト_調査結果表_建築物の内部">リスト!$E$22:$E$40</definedName>
    <definedName name="リスト_調査結果表_大分類">リスト!$A$1:$A$6</definedName>
    <definedName name="リスト_調査結果表_避難施設等">リスト!$E$41:$E$54</definedName>
    <definedName name="リスト_調査結果表_敷地及び地盤">リスト!$E$2:$E$10</definedName>
    <definedName name="判定_その他">報告書第三面!$BU$1:$BU$19</definedName>
    <definedName name="判定_屋上及び屋根">報告書第三面!$BO$1:$BO$9</definedName>
    <definedName name="判定_建築物の外部">報告書第三面!$BM$1:$BM$18</definedName>
    <definedName name="判定_建築物の内部">報告書第三面!$BQ$1:$BQ$49</definedName>
    <definedName name="判定_避難施設等">報告書第三面!$BS$1:$BS$35</definedName>
    <definedName name="判定_敷地及び地盤">報告書第三面!$BK$1:$BK$17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41" i="13" l="1"/>
  <c r="BA41" i="13"/>
  <c r="BU9" i="8"/>
  <c r="BV9" i="8"/>
  <c r="BU10" i="8"/>
  <c r="BV10" i="8"/>
  <c r="BU11" i="8"/>
  <c r="BV11" i="8"/>
  <c r="BU12" i="8"/>
  <c r="BV12" i="8"/>
  <c r="BU13" i="8"/>
  <c r="BV13" i="8"/>
  <c r="BA47" i="18"/>
  <c r="M47" i="18"/>
  <c r="L47" i="18"/>
  <c r="K47" i="18"/>
  <c r="J47" i="18"/>
  <c r="I47" i="18"/>
  <c r="BA46" i="18"/>
  <c r="M46" i="18"/>
  <c r="L46" i="18"/>
  <c r="K46" i="18"/>
  <c r="J46" i="18"/>
  <c r="I46" i="18"/>
  <c r="BA45" i="18"/>
  <c r="M45" i="18"/>
  <c r="L45" i="18"/>
  <c r="K45" i="18"/>
  <c r="J45" i="18"/>
  <c r="I45" i="18"/>
  <c r="BA44" i="18"/>
  <c r="M44" i="18"/>
  <c r="L44" i="18"/>
  <c r="K44" i="18"/>
  <c r="J44" i="18"/>
  <c r="I44" i="18"/>
  <c r="BA43" i="18"/>
  <c r="M43" i="18"/>
  <c r="L43" i="18"/>
  <c r="K43" i="18"/>
  <c r="J43" i="18"/>
  <c r="I43" i="18"/>
  <c r="U25" i="30"/>
  <c r="R2" i="30"/>
  <c r="R3" i="30"/>
  <c r="R4" i="30"/>
  <c r="R5" i="30"/>
  <c r="R6" i="30"/>
  <c r="R7" i="30"/>
  <c r="R8" i="30"/>
  <c r="R9" i="30"/>
  <c r="R10" i="30"/>
  <c r="R11" i="30"/>
  <c r="R12" i="30"/>
  <c r="R13" i="30"/>
  <c r="R14" i="30"/>
  <c r="R15" i="30"/>
  <c r="R16" i="30"/>
  <c r="R17" i="30"/>
  <c r="R18" i="30"/>
  <c r="R19" i="30"/>
  <c r="R20" i="30"/>
  <c r="R21" i="30"/>
  <c r="R22" i="30"/>
  <c r="R23" i="30"/>
  <c r="R24" i="30"/>
  <c r="R25" i="30"/>
  <c r="R26" i="30"/>
  <c r="R27" i="30"/>
  <c r="R28" i="30"/>
  <c r="R29" i="30"/>
  <c r="R30" i="30"/>
  <c r="R31" i="30"/>
  <c r="R32" i="30"/>
  <c r="R33" i="30"/>
  <c r="R34" i="30"/>
  <c r="R35" i="30"/>
  <c r="R36" i="30"/>
  <c r="R37" i="30"/>
  <c r="R38" i="30"/>
  <c r="R39" i="30"/>
  <c r="R40" i="30"/>
  <c r="R41" i="30"/>
  <c r="R42" i="30"/>
  <c r="R43" i="30"/>
  <c r="R44" i="30"/>
  <c r="R45" i="30"/>
  <c r="R46" i="30"/>
  <c r="R47" i="30"/>
  <c r="R48" i="30"/>
  <c r="R49" i="30"/>
  <c r="R50" i="30"/>
  <c r="R51" i="30"/>
  <c r="R52" i="30"/>
  <c r="R53" i="30"/>
  <c r="R54" i="30"/>
  <c r="R55" i="30"/>
  <c r="R56" i="30"/>
  <c r="R57" i="30"/>
  <c r="R58" i="30"/>
  <c r="R59" i="30"/>
  <c r="R60" i="30"/>
  <c r="R61" i="30"/>
  <c r="R62" i="30"/>
  <c r="R63" i="30"/>
  <c r="R64" i="30"/>
  <c r="R65" i="30"/>
  <c r="R66" i="30"/>
  <c r="R67" i="30"/>
  <c r="R68" i="30"/>
  <c r="R69" i="30"/>
  <c r="R70" i="30"/>
  <c r="R71" i="30"/>
  <c r="R72" i="30"/>
  <c r="R73" i="30"/>
  <c r="R74" i="30"/>
  <c r="R75" i="30"/>
  <c r="R76" i="30"/>
  <c r="R77" i="30"/>
  <c r="R78" i="30"/>
  <c r="R79" i="30"/>
  <c r="R80" i="30"/>
  <c r="R81" i="30"/>
  <c r="R82" i="30"/>
  <c r="R83" i="30"/>
  <c r="R84" i="30"/>
  <c r="R85" i="30"/>
  <c r="R86" i="30"/>
  <c r="R87" i="30"/>
  <c r="R88" i="30"/>
  <c r="R89" i="30"/>
  <c r="R90" i="30"/>
  <c r="R91" i="30"/>
  <c r="R92" i="30"/>
  <c r="R93" i="30"/>
  <c r="R94" i="30"/>
  <c r="R95" i="30"/>
  <c r="R96" i="30"/>
  <c r="R97" i="30"/>
  <c r="R98" i="30"/>
  <c r="R99" i="30"/>
  <c r="R100" i="30"/>
  <c r="R101" i="30"/>
  <c r="R102" i="30"/>
  <c r="R103" i="30"/>
  <c r="R104" i="30"/>
  <c r="R105" i="30"/>
  <c r="R106" i="30"/>
  <c r="R107" i="30"/>
  <c r="R108" i="30"/>
  <c r="R109" i="30"/>
  <c r="R110" i="30"/>
  <c r="R111" i="30"/>
  <c r="BA20" i="19"/>
  <c r="R148" i="30" s="1"/>
  <c r="BA19" i="19"/>
  <c r="R147" i="30" s="1"/>
  <c r="BA18" i="19"/>
  <c r="R146" i="30" s="1"/>
  <c r="BA17" i="19"/>
  <c r="R145" i="30" s="1"/>
  <c r="BA16" i="19"/>
  <c r="R144" i="30" s="1"/>
  <c r="BA15" i="19"/>
  <c r="R143" i="30" s="1"/>
  <c r="R142" i="30"/>
  <c r="R141" i="30"/>
  <c r="R140" i="30"/>
  <c r="R139" i="30"/>
  <c r="R138" i="30"/>
  <c r="BA42" i="18"/>
  <c r="R137" i="30" s="1"/>
  <c r="BA41" i="18"/>
  <c r="R136" i="30" s="1"/>
  <c r="BA40" i="18"/>
  <c r="R135" i="30" s="1"/>
  <c r="BA39" i="18"/>
  <c r="R134" i="30" s="1"/>
  <c r="BA38" i="18"/>
  <c r="R133" i="30" s="1"/>
  <c r="BA37" i="18"/>
  <c r="R132" i="30" s="1"/>
  <c r="BA36" i="18"/>
  <c r="R131" i="30" s="1"/>
  <c r="BA35" i="18"/>
  <c r="R130" i="30" s="1"/>
  <c r="BA32" i="18"/>
  <c r="R129" i="30" s="1"/>
  <c r="BA31" i="18"/>
  <c r="R128" i="30" s="1"/>
  <c r="BA30" i="18"/>
  <c r="R127" i="30" s="1"/>
  <c r="BA29" i="18"/>
  <c r="R126" i="30" s="1"/>
  <c r="BA28" i="18"/>
  <c r="R125" i="30" s="1"/>
  <c r="BA27" i="18"/>
  <c r="R124" i="30" s="1"/>
  <c r="BA26" i="18"/>
  <c r="R123" i="30" s="1"/>
  <c r="BA25" i="18"/>
  <c r="R122" i="30" s="1"/>
  <c r="BA24" i="18"/>
  <c r="R121" i="30" s="1"/>
  <c r="BA23" i="18"/>
  <c r="R120" i="30" s="1"/>
  <c r="BA22" i="18"/>
  <c r="R119" i="30" s="1"/>
  <c r="BA21" i="18"/>
  <c r="R118" i="30" s="1"/>
  <c r="BA20" i="18"/>
  <c r="R117" i="30" s="1"/>
  <c r="BA19" i="18"/>
  <c r="R116" i="30" s="1"/>
  <c r="BA18" i="18"/>
  <c r="R115" i="30" s="1"/>
  <c r="BA17" i="18"/>
  <c r="R114" i="30" s="1"/>
  <c r="BA16" i="18"/>
  <c r="R113" i="30" s="1"/>
  <c r="BA15" i="18"/>
  <c r="R112" i="30" s="1"/>
  <c r="BA47" i="17"/>
  <c r="BA46" i="17"/>
  <c r="BA45" i="17"/>
  <c r="BA44" i="17"/>
  <c r="BA43" i="17"/>
  <c r="BA42" i="17"/>
  <c r="BA41" i="17"/>
  <c r="BA40" i="17"/>
  <c r="BA39" i="17"/>
  <c r="BA38" i="17"/>
  <c r="BA37" i="17"/>
  <c r="BA36" i="17"/>
  <c r="BA35" i="17"/>
  <c r="BA34" i="17"/>
  <c r="BA33" i="17"/>
  <c r="BA32" i="17"/>
  <c r="BA31" i="17"/>
  <c r="BA28" i="17"/>
  <c r="BA27" i="17"/>
  <c r="BA26" i="17"/>
  <c r="BA25" i="17"/>
  <c r="BA24" i="17"/>
  <c r="BA23" i="17"/>
  <c r="BA22" i="17"/>
  <c r="BA21" i="17"/>
  <c r="BA20" i="17"/>
  <c r="BA19" i="17"/>
  <c r="BA18" i="17"/>
  <c r="BA17" i="17"/>
  <c r="BA16" i="17"/>
  <c r="BA43" i="16"/>
  <c r="BA42" i="16"/>
  <c r="BA41" i="16"/>
  <c r="BA40" i="16"/>
  <c r="BA39" i="16"/>
  <c r="BA38" i="16"/>
  <c r="BA37" i="16"/>
  <c r="BA36" i="16"/>
  <c r="BA35" i="16"/>
  <c r="BA34" i="16"/>
  <c r="BA33" i="16"/>
  <c r="BA32" i="16"/>
  <c r="BA31" i="16"/>
  <c r="BA30" i="16"/>
  <c r="BA29" i="16"/>
  <c r="BA28" i="16"/>
  <c r="BA27" i="16"/>
  <c r="BA26" i="16"/>
  <c r="BA25" i="16"/>
  <c r="BA24" i="16"/>
  <c r="BA23" i="16"/>
  <c r="BA22" i="16"/>
  <c r="BA21" i="16"/>
  <c r="BA20" i="16"/>
  <c r="BA19" i="16"/>
  <c r="BA18" i="16"/>
  <c r="BA17" i="16"/>
  <c r="BA16" i="16"/>
  <c r="BA15" i="17"/>
  <c r="BA15" i="16"/>
  <c r="BA44" i="15"/>
  <c r="BA43" i="15"/>
  <c r="BA42" i="15"/>
  <c r="BA41" i="15"/>
  <c r="BA40" i="15"/>
  <c r="BA39" i="15"/>
  <c r="BA36" i="15"/>
  <c r="BA35" i="15"/>
  <c r="BA34" i="15"/>
  <c r="BA33" i="15"/>
  <c r="BA32" i="15"/>
  <c r="BA31" i="15"/>
  <c r="BA30" i="15"/>
  <c r="BA29" i="15"/>
  <c r="BA28" i="15"/>
  <c r="BA25" i="15"/>
  <c r="BA24" i="15"/>
  <c r="BA23" i="15"/>
  <c r="BA22" i="15"/>
  <c r="BA21" i="15"/>
  <c r="BA20" i="15"/>
  <c r="BA19" i="15"/>
  <c r="BA18" i="15"/>
  <c r="BA17" i="15"/>
  <c r="BA16" i="15"/>
  <c r="BA15" i="15"/>
  <c r="BA40" i="14"/>
  <c r="BA39" i="14"/>
  <c r="BA38" i="14"/>
  <c r="BA37" i="14"/>
  <c r="BA36" i="14"/>
  <c r="BA35" i="14"/>
  <c r="BA34" i="14"/>
  <c r="BA31" i="14"/>
  <c r="BA30" i="14"/>
  <c r="BA29" i="14"/>
  <c r="BA28" i="14"/>
  <c r="BA27" i="14"/>
  <c r="BA26" i="14"/>
  <c r="BA25" i="14"/>
  <c r="BA24" i="14"/>
  <c r="BA23" i="14"/>
  <c r="BA22" i="14"/>
  <c r="BA21" i="14"/>
  <c r="BA20" i="14"/>
  <c r="BA19" i="14"/>
  <c r="BA18" i="14"/>
  <c r="BA17" i="14"/>
  <c r="BA16" i="14"/>
  <c r="BA15" i="14"/>
  <c r="W25" i="30" l="1"/>
  <c r="V25" i="30"/>
  <c r="X25" i="30" l="1"/>
  <c r="Y25" i="30" s="1"/>
  <c r="N41" i="30"/>
  <c r="F27" i="30"/>
  <c r="F21" i="30"/>
  <c r="F9" i="30"/>
  <c r="F22" i="30"/>
  <c r="F17" i="30"/>
  <c r="F4" i="30"/>
  <c r="F8" i="30"/>
  <c r="F18" i="30"/>
  <c r="F5" i="30"/>
  <c r="F24" i="30"/>
  <c r="F13" i="30"/>
  <c r="F32" i="30"/>
  <c r="F7" i="30"/>
  <c r="F11" i="30"/>
  <c r="F3" i="30"/>
  <c r="F6" i="30"/>
  <c r="F12" i="30"/>
  <c r="F29" i="30"/>
  <c r="F14" i="30"/>
  <c r="F23" i="30"/>
  <c r="F28" i="30"/>
  <c r="F19" i="30"/>
  <c r="F15" i="30"/>
  <c r="F20" i="30"/>
  <c r="F26" i="30"/>
  <c r="F16" i="30"/>
  <c r="F30" i="30"/>
  <c r="F25" i="30"/>
  <c r="F10" i="30"/>
  <c r="F31" i="30"/>
  <c r="F52" i="30" l="1"/>
  <c r="F53" i="30"/>
  <c r="F51" i="30"/>
  <c r="G41" i="30"/>
  <c r="I41" i="30" s="1"/>
  <c r="N2" i="19" l="1"/>
  <c r="N2" i="18"/>
  <c r="N2" i="17"/>
  <c r="N2" i="16"/>
  <c r="N2" i="15"/>
  <c r="N2" i="14"/>
  <c r="BU19" i="8"/>
  <c r="BU18" i="8"/>
  <c r="U147" i="30" s="1"/>
  <c r="BU17" i="8"/>
  <c r="U146" i="30" s="1"/>
  <c r="BU16" i="8"/>
  <c r="U145" i="30" s="1"/>
  <c r="BU15" i="8"/>
  <c r="U144" i="30" s="1"/>
  <c r="BU14" i="8"/>
  <c r="U143" i="30" s="1"/>
  <c r="U141" i="30"/>
  <c r="U140" i="30"/>
  <c r="U139" i="30"/>
  <c r="BU8" i="8"/>
  <c r="U137" i="30" s="1"/>
  <c r="BU7" i="8"/>
  <c r="U136" i="30" s="1"/>
  <c r="BU6" i="8"/>
  <c r="U135" i="30" s="1"/>
  <c r="BU5" i="8"/>
  <c r="U134" i="30" s="1"/>
  <c r="BU4" i="8"/>
  <c r="U133" i="30" s="1"/>
  <c r="BU3" i="8"/>
  <c r="BU2" i="8"/>
  <c r="U131" i="30" s="1"/>
  <c r="BU1" i="8"/>
  <c r="U130" i="30" s="1"/>
  <c r="BS35" i="8"/>
  <c r="U129" i="30" s="1"/>
  <c r="BS34" i="8"/>
  <c r="U128" i="30" s="1"/>
  <c r="BS33" i="8"/>
  <c r="U127" i="30" s="1"/>
  <c r="BS32" i="8"/>
  <c r="BS31" i="8"/>
  <c r="U125" i="30" s="1"/>
  <c r="BS30" i="8"/>
  <c r="U124" i="30" s="1"/>
  <c r="BS29" i="8"/>
  <c r="U123" i="30" s="1"/>
  <c r="BS28" i="8"/>
  <c r="U122" i="30" s="1"/>
  <c r="BS27" i="8"/>
  <c r="U121" i="30" s="1"/>
  <c r="BS26" i="8"/>
  <c r="BS25" i="8"/>
  <c r="U119" i="30" s="1"/>
  <c r="BS24" i="8"/>
  <c r="BS23" i="8"/>
  <c r="U117" i="30" s="1"/>
  <c r="BS22" i="8"/>
  <c r="U116" i="30" s="1"/>
  <c r="BS21" i="8"/>
  <c r="U115" i="30" s="1"/>
  <c r="BS20" i="8"/>
  <c r="U114" i="30" s="1"/>
  <c r="BS19" i="8"/>
  <c r="U113" i="30" s="1"/>
  <c r="BS18" i="8"/>
  <c r="U112" i="30" s="1"/>
  <c r="BS17" i="8"/>
  <c r="U111" i="30" s="1"/>
  <c r="BS16" i="8"/>
  <c r="U110" i="30" s="1"/>
  <c r="BS15" i="8"/>
  <c r="U109" i="30" s="1"/>
  <c r="BS14" i="8"/>
  <c r="U108" i="30" s="1"/>
  <c r="BS13" i="8"/>
  <c r="U107" i="30" s="1"/>
  <c r="BS12" i="8"/>
  <c r="U106" i="30" s="1"/>
  <c r="BS11" i="8"/>
  <c r="U105" i="30" s="1"/>
  <c r="BS10" i="8"/>
  <c r="U104" i="30" s="1"/>
  <c r="BS9" i="8"/>
  <c r="U103" i="30" s="1"/>
  <c r="BS8" i="8"/>
  <c r="BS7" i="8"/>
  <c r="BS6" i="8"/>
  <c r="U100" i="30" s="1"/>
  <c r="BS5" i="8"/>
  <c r="BS4" i="8"/>
  <c r="U98" i="30" s="1"/>
  <c r="BS3" i="8"/>
  <c r="U97" i="30" s="1"/>
  <c r="BS2" i="8"/>
  <c r="BS1" i="8"/>
  <c r="BQ49" i="8"/>
  <c r="U94" i="30" s="1"/>
  <c r="BQ48" i="8"/>
  <c r="U93" i="30" s="1"/>
  <c r="BQ47" i="8"/>
  <c r="U92" i="30" s="1"/>
  <c r="BQ46" i="8"/>
  <c r="BQ45" i="8"/>
  <c r="U90" i="30" s="1"/>
  <c r="BQ44" i="8"/>
  <c r="U89" i="30" s="1"/>
  <c r="BQ43" i="8"/>
  <c r="U88" i="30" s="1"/>
  <c r="BQ42" i="8"/>
  <c r="U87" i="30" s="1"/>
  <c r="BQ41" i="8"/>
  <c r="BQ40" i="8"/>
  <c r="U85" i="30" s="1"/>
  <c r="BQ39" i="8"/>
  <c r="BQ38" i="8"/>
  <c r="U83" i="30" s="1"/>
  <c r="BQ37" i="8"/>
  <c r="BQ36" i="8"/>
  <c r="BQ35" i="8"/>
  <c r="U80" i="30" s="1"/>
  <c r="BQ34" i="8"/>
  <c r="U79" i="30" s="1"/>
  <c r="BQ33" i="8"/>
  <c r="U78" i="30" s="1"/>
  <c r="BQ32" i="8"/>
  <c r="U77" i="30" s="1"/>
  <c r="BQ31" i="8"/>
  <c r="U76" i="30" s="1"/>
  <c r="BQ30" i="8"/>
  <c r="U75" i="30" s="1"/>
  <c r="BQ29" i="8"/>
  <c r="U74" i="30" s="1"/>
  <c r="BQ28" i="8"/>
  <c r="U73" i="30" s="1"/>
  <c r="BQ27" i="8"/>
  <c r="U72" i="30" s="1"/>
  <c r="BQ26" i="8"/>
  <c r="U71" i="30" s="1"/>
  <c r="BQ25" i="8"/>
  <c r="U70" i="30" s="1"/>
  <c r="BQ24" i="8"/>
  <c r="U69" i="30" s="1"/>
  <c r="BQ23" i="8"/>
  <c r="U68" i="30" s="1"/>
  <c r="BQ22" i="8"/>
  <c r="U67" i="30" s="1"/>
  <c r="BQ21" i="8"/>
  <c r="U66" i="30" s="1"/>
  <c r="BQ20" i="8"/>
  <c r="U65" i="30" s="1"/>
  <c r="BQ19" i="8"/>
  <c r="U64" i="30" s="1"/>
  <c r="BQ18" i="8"/>
  <c r="U63" i="30" s="1"/>
  <c r="BQ17" i="8"/>
  <c r="U62" i="30" s="1"/>
  <c r="BQ16" i="8"/>
  <c r="U61" i="30" s="1"/>
  <c r="BQ15" i="8"/>
  <c r="U60" i="30" s="1"/>
  <c r="BQ14" i="8"/>
  <c r="U59" i="30" s="1"/>
  <c r="BQ13" i="8"/>
  <c r="U58" i="30" s="1"/>
  <c r="BQ12" i="8"/>
  <c r="U57" i="30" s="1"/>
  <c r="BQ11" i="8"/>
  <c r="U56" i="30" s="1"/>
  <c r="BQ10" i="8"/>
  <c r="U55" i="30" s="1"/>
  <c r="BQ9" i="8"/>
  <c r="U54" i="30" s="1"/>
  <c r="BQ8" i="8"/>
  <c r="U53" i="30" s="1"/>
  <c r="BQ7" i="8"/>
  <c r="U52" i="30" s="1"/>
  <c r="BQ6" i="8"/>
  <c r="U51" i="30" s="1"/>
  <c r="BQ5" i="8"/>
  <c r="U50" i="30" s="1"/>
  <c r="BQ4" i="8"/>
  <c r="U49" i="30" s="1"/>
  <c r="BQ3" i="8"/>
  <c r="U48" i="30" s="1"/>
  <c r="BQ2" i="8"/>
  <c r="U47" i="30" s="1"/>
  <c r="BQ1" i="8"/>
  <c r="U46" i="30" s="1"/>
  <c r="BO9" i="8"/>
  <c r="U45" i="30" s="1"/>
  <c r="BO8" i="8"/>
  <c r="BO7" i="8"/>
  <c r="U43" i="30" s="1"/>
  <c r="BO6" i="8"/>
  <c r="U42" i="30" s="1"/>
  <c r="BO5" i="8"/>
  <c r="U41" i="30" s="1"/>
  <c r="BO4" i="8"/>
  <c r="U40" i="30" s="1"/>
  <c r="BO3" i="8"/>
  <c r="U39" i="30" s="1"/>
  <c r="BO2" i="8"/>
  <c r="U38" i="30" s="1"/>
  <c r="BO1" i="8"/>
  <c r="U37" i="30" s="1"/>
  <c r="BM18" i="8"/>
  <c r="U36" i="30" s="1"/>
  <c r="BM17" i="8"/>
  <c r="U35" i="30" s="1"/>
  <c r="BM16" i="8"/>
  <c r="U34" i="30" s="1"/>
  <c r="BM15" i="8"/>
  <c r="U33" i="30" s="1"/>
  <c r="BM14" i="8"/>
  <c r="U32" i="30" s="1"/>
  <c r="BM13" i="8"/>
  <c r="U31" i="30" s="1"/>
  <c r="BM12" i="8"/>
  <c r="U30" i="30" s="1"/>
  <c r="BM11" i="8"/>
  <c r="U29" i="30" s="1"/>
  <c r="BM10" i="8"/>
  <c r="U28" i="30" s="1"/>
  <c r="BM9" i="8"/>
  <c r="U27" i="30" s="1"/>
  <c r="BM8" i="8"/>
  <c r="U26" i="30" s="1"/>
  <c r="BM7" i="8"/>
  <c r="BM6" i="8"/>
  <c r="U24" i="30" s="1"/>
  <c r="BM5" i="8"/>
  <c r="U23" i="30" s="1"/>
  <c r="BM4" i="8"/>
  <c r="U22" i="30" s="1"/>
  <c r="BM3" i="8"/>
  <c r="BM2" i="8"/>
  <c r="U20" i="30" s="1"/>
  <c r="BM1" i="8"/>
  <c r="U19" i="30" s="1"/>
  <c r="BK17" i="8"/>
  <c r="U18" i="30" s="1"/>
  <c r="BK16" i="8"/>
  <c r="U17" i="30" s="1"/>
  <c r="BK15" i="8"/>
  <c r="BK14" i="8"/>
  <c r="U15" i="30" s="1"/>
  <c r="BK13" i="8"/>
  <c r="U14" i="30" s="1"/>
  <c r="BK12" i="8"/>
  <c r="U13" i="30" s="1"/>
  <c r="BK11" i="8"/>
  <c r="U12" i="30" s="1"/>
  <c r="BK10" i="8"/>
  <c r="U11" i="30" s="1"/>
  <c r="BK9" i="8"/>
  <c r="U10" i="30" s="1"/>
  <c r="BK8" i="8"/>
  <c r="BK7" i="8"/>
  <c r="U8" i="30" s="1"/>
  <c r="BK6" i="8"/>
  <c r="U7" i="30" s="1"/>
  <c r="BK5" i="8"/>
  <c r="U6" i="30" s="1"/>
  <c r="BK4" i="8"/>
  <c r="U5" i="30" s="1"/>
  <c r="BK3" i="8"/>
  <c r="U4" i="30" s="1"/>
  <c r="BK2" i="8"/>
  <c r="U3" i="30" s="1"/>
  <c r="BK1" i="8"/>
  <c r="U2" i="30" s="1"/>
  <c r="BV19" i="8"/>
  <c r="BV18" i="8"/>
  <c r="BV17" i="8"/>
  <c r="BV16" i="8"/>
  <c r="BV15" i="8"/>
  <c r="BV14" i="8"/>
  <c r="BV8" i="8"/>
  <c r="BV7" i="8"/>
  <c r="BV6" i="8"/>
  <c r="BV5" i="8"/>
  <c r="BV4" i="8"/>
  <c r="BV3" i="8"/>
  <c r="BV2" i="8"/>
  <c r="BV1" i="8"/>
  <c r="BT35" i="8"/>
  <c r="BT34" i="8"/>
  <c r="BT33" i="8"/>
  <c r="BT32" i="8"/>
  <c r="BT31" i="8"/>
  <c r="BT30" i="8"/>
  <c r="BT29" i="8"/>
  <c r="BT28" i="8"/>
  <c r="BT27" i="8"/>
  <c r="BT26" i="8"/>
  <c r="BT25" i="8"/>
  <c r="BT24" i="8"/>
  <c r="BT23" i="8"/>
  <c r="BT22" i="8"/>
  <c r="BT21" i="8"/>
  <c r="BT20" i="8"/>
  <c r="BT19" i="8"/>
  <c r="BT18" i="8"/>
  <c r="BT17" i="8"/>
  <c r="BT16" i="8"/>
  <c r="BT15" i="8"/>
  <c r="BT14" i="8"/>
  <c r="BT13" i="8"/>
  <c r="BT12" i="8"/>
  <c r="BT11" i="8"/>
  <c r="BT10" i="8"/>
  <c r="BT9" i="8"/>
  <c r="BT8" i="8"/>
  <c r="BT7" i="8"/>
  <c r="BT6" i="8"/>
  <c r="BT5" i="8"/>
  <c r="BT4" i="8"/>
  <c r="BT3" i="8"/>
  <c r="BT2" i="8"/>
  <c r="BT1" i="8"/>
  <c r="BR49" i="8"/>
  <c r="BR48" i="8"/>
  <c r="BR47" i="8"/>
  <c r="BR46" i="8"/>
  <c r="BR45" i="8"/>
  <c r="BR44" i="8"/>
  <c r="BR43" i="8"/>
  <c r="BR42" i="8"/>
  <c r="BR41" i="8"/>
  <c r="BR40" i="8"/>
  <c r="BR39" i="8"/>
  <c r="BR38" i="8"/>
  <c r="BR37" i="8"/>
  <c r="BR36" i="8"/>
  <c r="BR35" i="8"/>
  <c r="BR34" i="8"/>
  <c r="BR33" i="8"/>
  <c r="BR32" i="8"/>
  <c r="BR31" i="8"/>
  <c r="BR30" i="8"/>
  <c r="BR29" i="8"/>
  <c r="BR28" i="8"/>
  <c r="BR27" i="8"/>
  <c r="BR26" i="8"/>
  <c r="BR25" i="8"/>
  <c r="BR24" i="8"/>
  <c r="BR23" i="8"/>
  <c r="BR22" i="8"/>
  <c r="BR21" i="8"/>
  <c r="BR20" i="8"/>
  <c r="BR19" i="8"/>
  <c r="BR18" i="8"/>
  <c r="BR17" i="8"/>
  <c r="BR16" i="8"/>
  <c r="BR15" i="8"/>
  <c r="BR14" i="8"/>
  <c r="BR13" i="8"/>
  <c r="BR12" i="8"/>
  <c r="BR11" i="8"/>
  <c r="BR10" i="8"/>
  <c r="BR9" i="8"/>
  <c r="BR8" i="8"/>
  <c r="BR7" i="8"/>
  <c r="BR6" i="8"/>
  <c r="BR5" i="8"/>
  <c r="BR4" i="8"/>
  <c r="BR3" i="8"/>
  <c r="BR2" i="8"/>
  <c r="BR1" i="8"/>
  <c r="BP9" i="8"/>
  <c r="BP8" i="8"/>
  <c r="BP7" i="8"/>
  <c r="BP6" i="8"/>
  <c r="BP5" i="8"/>
  <c r="BP4" i="8"/>
  <c r="BP3" i="8"/>
  <c r="BP2" i="8"/>
  <c r="BP1" i="8"/>
  <c r="BN18" i="8"/>
  <c r="BN17" i="8"/>
  <c r="BN16" i="8"/>
  <c r="BN15" i="8"/>
  <c r="BN14" i="8"/>
  <c r="BN13" i="8"/>
  <c r="BN12" i="8"/>
  <c r="BN11" i="8"/>
  <c r="BN10" i="8"/>
  <c r="BN9" i="8"/>
  <c r="BN8" i="8"/>
  <c r="BN7" i="8"/>
  <c r="BN6" i="8"/>
  <c r="BN5" i="8"/>
  <c r="BN4" i="8"/>
  <c r="BN3" i="8"/>
  <c r="BN2" i="8"/>
  <c r="BN1" i="8"/>
  <c r="BL17" i="8"/>
  <c r="BL16" i="8"/>
  <c r="BL15" i="8"/>
  <c r="BL14" i="8"/>
  <c r="BL13" i="8"/>
  <c r="BL12" i="8"/>
  <c r="BL11" i="8"/>
  <c r="BL10" i="8"/>
  <c r="BL9" i="8"/>
  <c r="BL8" i="8"/>
  <c r="BL7" i="8"/>
  <c r="BL6" i="8"/>
  <c r="BL5" i="8"/>
  <c r="BL4" i="8"/>
  <c r="BL3" i="8"/>
  <c r="BL2" i="8"/>
  <c r="BL1" i="8"/>
  <c r="BC46" i="13"/>
  <c r="BB46" i="13"/>
  <c r="BA46" i="13"/>
  <c r="BB45" i="13"/>
  <c r="BA45" i="13"/>
  <c r="BC37" i="13"/>
  <c r="BB37" i="13"/>
  <c r="BA37" i="13"/>
  <c r="Q35" i="13"/>
  <c r="Q34" i="13"/>
  <c r="Q33" i="13"/>
  <c r="Q32" i="13"/>
  <c r="L35" i="13"/>
  <c r="L34" i="13"/>
  <c r="L33" i="13"/>
  <c r="L32" i="13"/>
  <c r="J35" i="13"/>
  <c r="J34" i="13"/>
  <c r="J33" i="13"/>
  <c r="J32" i="13"/>
  <c r="H35" i="13"/>
  <c r="H34" i="13"/>
  <c r="H33" i="13"/>
  <c r="H32" i="13"/>
  <c r="F35" i="13"/>
  <c r="F34" i="13"/>
  <c r="F33" i="13"/>
  <c r="F32" i="13"/>
  <c r="BF28" i="13"/>
  <c r="BE28" i="13"/>
  <c r="BD28" i="13"/>
  <c r="BC28" i="13"/>
  <c r="BB28" i="13"/>
  <c r="BA28" i="13"/>
  <c r="V13" i="13"/>
  <c r="F13" i="13"/>
  <c r="F12" i="13"/>
  <c r="F11" i="13"/>
  <c r="H10" i="13"/>
  <c r="M10" i="13"/>
  <c r="S9" i="13"/>
  <c r="F6" i="13"/>
  <c r="J5" i="13"/>
  <c r="BD8" i="13"/>
  <c r="BC8" i="13"/>
  <c r="BB8" i="13"/>
  <c r="BA8" i="13"/>
  <c r="BD4" i="13"/>
  <c r="BC4" i="13"/>
  <c r="BB4" i="13"/>
  <c r="BA4" i="13"/>
  <c r="E41" i="12"/>
  <c r="E40" i="12"/>
  <c r="E39" i="12"/>
  <c r="E38" i="12"/>
  <c r="E36" i="12"/>
  <c r="E35" i="12"/>
  <c r="E34" i="12"/>
  <c r="F33" i="12"/>
  <c r="L33" i="12"/>
  <c r="S33" i="12"/>
  <c r="E32" i="12"/>
  <c r="E31" i="12"/>
  <c r="E30" i="12"/>
  <c r="S29" i="12"/>
  <c r="S28" i="12"/>
  <c r="L28" i="12"/>
  <c r="F28" i="12"/>
  <c r="E26" i="12"/>
  <c r="E25" i="12"/>
  <c r="E24" i="12"/>
  <c r="S23" i="12"/>
  <c r="L23" i="12"/>
  <c r="F23" i="12"/>
  <c r="E22" i="12"/>
  <c r="E21" i="12"/>
  <c r="E20" i="12"/>
  <c r="F18" i="12"/>
  <c r="L18" i="12"/>
  <c r="S19" i="12"/>
  <c r="S18" i="12"/>
  <c r="E15" i="12"/>
  <c r="E14" i="12"/>
  <c r="E13" i="12"/>
  <c r="E12" i="12"/>
  <c r="E10" i="12"/>
  <c r="E9" i="12"/>
  <c r="E8" i="12"/>
  <c r="E7" i="12"/>
  <c r="U2" i="12"/>
  <c r="S2" i="12"/>
  <c r="P2" i="12"/>
  <c r="P58" i="12"/>
  <c r="N58" i="12"/>
  <c r="L58" i="12"/>
  <c r="K53" i="12"/>
  <c r="I53" i="12"/>
  <c r="G53" i="12"/>
  <c r="K52" i="12"/>
  <c r="I52" i="12"/>
  <c r="G52" i="12"/>
  <c r="K51" i="12"/>
  <c r="I51" i="12"/>
  <c r="G51" i="12"/>
  <c r="K50" i="12"/>
  <c r="I50" i="12"/>
  <c r="G50" i="12"/>
  <c r="K49" i="12"/>
  <c r="I49" i="12"/>
  <c r="G49" i="12"/>
  <c r="BC58" i="12"/>
  <c r="BB58" i="12"/>
  <c r="BA58" i="12"/>
  <c r="BB56" i="12"/>
  <c r="BA56" i="12"/>
  <c r="BB55" i="12"/>
  <c r="BA55" i="12"/>
  <c r="BC53" i="12"/>
  <c r="BB53" i="12"/>
  <c r="BA53" i="12"/>
  <c r="BC52" i="12"/>
  <c r="BB52" i="12"/>
  <c r="BA52" i="12"/>
  <c r="BC51" i="12"/>
  <c r="BB51" i="12"/>
  <c r="BA51" i="12"/>
  <c r="BB50" i="12"/>
  <c r="BA50" i="12"/>
  <c r="T43" i="13"/>
  <c r="BB42" i="13"/>
  <c r="BB44" i="13"/>
  <c r="BB38" i="13"/>
  <c r="BA38" i="13"/>
  <c r="P44" i="13"/>
  <c r="BA44" i="13"/>
  <c r="Q43" i="13"/>
  <c r="O43" i="13"/>
  <c r="M43" i="13"/>
  <c r="K43" i="13"/>
  <c r="BA42" i="13"/>
  <c r="P40" i="13"/>
  <c r="BB40" i="13"/>
  <c r="BA40" i="13"/>
  <c r="T39" i="13"/>
  <c r="Q39" i="13"/>
  <c r="O39" i="13"/>
  <c r="M39" i="13"/>
  <c r="K39" i="13"/>
  <c r="M20" i="19"/>
  <c r="L20" i="19"/>
  <c r="K20" i="19"/>
  <c r="J20" i="19"/>
  <c r="I20" i="19"/>
  <c r="M19" i="19"/>
  <c r="L19" i="19"/>
  <c r="K19" i="19"/>
  <c r="J19" i="19"/>
  <c r="I19" i="19"/>
  <c r="M18" i="19"/>
  <c r="L18" i="19"/>
  <c r="K18" i="19"/>
  <c r="J18" i="19"/>
  <c r="I18" i="19"/>
  <c r="M17" i="19"/>
  <c r="L17" i="19"/>
  <c r="K17" i="19"/>
  <c r="J17" i="19"/>
  <c r="I17" i="19"/>
  <c r="M16" i="19"/>
  <c r="L16" i="19"/>
  <c r="K16" i="19"/>
  <c r="J16" i="19"/>
  <c r="I16" i="19"/>
  <c r="M15" i="19"/>
  <c r="L15" i="19"/>
  <c r="K15" i="19"/>
  <c r="J15" i="19"/>
  <c r="I15" i="19"/>
  <c r="M42" i="18"/>
  <c r="L42" i="18"/>
  <c r="K42" i="18"/>
  <c r="J42" i="18"/>
  <c r="I42" i="18"/>
  <c r="M41" i="18"/>
  <c r="L41" i="18"/>
  <c r="K41" i="18"/>
  <c r="J41" i="18"/>
  <c r="I41" i="18"/>
  <c r="M40" i="18"/>
  <c r="L40" i="18"/>
  <c r="K40" i="18"/>
  <c r="J40" i="18"/>
  <c r="I40" i="18"/>
  <c r="M39" i="18"/>
  <c r="L39" i="18"/>
  <c r="K39" i="18"/>
  <c r="J39" i="18"/>
  <c r="I39" i="18"/>
  <c r="M38" i="18"/>
  <c r="L38" i="18"/>
  <c r="K38" i="18"/>
  <c r="J38" i="18"/>
  <c r="I38" i="18"/>
  <c r="M37" i="18"/>
  <c r="L37" i="18"/>
  <c r="K37" i="18"/>
  <c r="J37" i="18"/>
  <c r="I37" i="18"/>
  <c r="M36" i="18"/>
  <c r="L36" i="18"/>
  <c r="K36" i="18"/>
  <c r="J36" i="18"/>
  <c r="I36" i="18"/>
  <c r="M35" i="18"/>
  <c r="L35" i="18"/>
  <c r="K35" i="18"/>
  <c r="J35" i="18"/>
  <c r="I35" i="18"/>
  <c r="M32" i="18"/>
  <c r="L32" i="18"/>
  <c r="K32" i="18"/>
  <c r="J32" i="18"/>
  <c r="I32" i="18"/>
  <c r="M31" i="18"/>
  <c r="L31" i="18"/>
  <c r="K31" i="18"/>
  <c r="J31" i="18"/>
  <c r="I31" i="18"/>
  <c r="M30" i="18"/>
  <c r="L30" i="18"/>
  <c r="K30" i="18"/>
  <c r="J30" i="18"/>
  <c r="I30" i="18"/>
  <c r="M29" i="18"/>
  <c r="L29" i="18"/>
  <c r="K29" i="18"/>
  <c r="J29" i="18"/>
  <c r="I29" i="18"/>
  <c r="M28" i="18"/>
  <c r="L28" i="18"/>
  <c r="K28" i="18"/>
  <c r="J28" i="18"/>
  <c r="I28" i="18"/>
  <c r="M27" i="18"/>
  <c r="L27" i="18"/>
  <c r="K27" i="18"/>
  <c r="J27" i="18"/>
  <c r="I27" i="18"/>
  <c r="M26" i="18"/>
  <c r="L26" i="18"/>
  <c r="K26" i="18"/>
  <c r="J26" i="18"/>
  <c r="I26" i="18"/>
  <c r="M25" i="18"/>
  <c r="L25" i="18"/>
  <c r="K25" i="18"/>
  <c r="J25" i="18"/>
  <c r="I25" i="18"/>
  <c r="M24" i="18"/>
  <c r="L24" i="18"/>
  <c r="K24" i="18"/>
  <c r="J24" i="18"/>
  <c r="I24" i="18"/>
  <c r="M23" i="18"/>
  <c r="L23" i="18"/>
  <c r="K23" i="18"/>
  <c r="J23" i="18"/>
  <c r="I23" i="18"/>
  <c r="M22" i="18"/>
  <c r="L22" i="18"/>
  <c r="K22" i="18"/>
  <c r="J22" i="18"/>
  <c r="I22" i="18"/>
  <c r="M21" i="18"/>
  <c r="L21" i="18"/>
  <c r="K21" i="18"/>
  <c r="J21" i="18"/>
  <c r="I21" i="18"/>
  <c r="M20" i="18"/>
  <c r="L20" i="18"/>
  <c r="K20" i="18"/>
  <c r="J20" i="18"/>
  <c r="I20" i="18"/>
  <c r="M19" i="18"/>
  <c r="L19" i="18"/>
  <c r="K19" i="18"/>
  <c r="J19" i="18"/>
  <c r="I19" i="18"/>
  <c r="M18" i="18"/>
  <c r="L18" i="18"/>
  <c r="K18" i="18"/>
  <c r="J18" i="18"/>
  <c r="I18" i="18"/>
  <c r="M17" i="18"/>
  <c r="L17" i="18"/>
  <c r="K17" i="18"/>
  <c r="J17" i="18"/>
  <c r="I17" i="18"/>
  <c r="M16" i="18"/>
  <c r="L16" i="18"/>
  <c r="K16" i="18"/>
  <c r="J16" i="18"/>
  <c r="I16" i="18"/>
  <c r="M15" i="18"/>
  <c r="L15" i="18"/>
  <c r="K15" i="18"/>
  <c r="J15" i="18"/>
  <c r="I15" i="18"/>
  <c r="N9" i="19"/>
  <c r="G9" i="19"/>
  <c r="N8" i="19"/>
  <c r="G8" i="19"/>
  <c r="N7" i="19"/>
  <c r="G7" i="19"/>
  <c r="I47" i="17"/>
  <c r="J47" i="17"/>
  <c r="K47" i="17"/>
  <c r="L47" i="17"/>
  <c r="M47" i="17"/>
  <c r="N9" i="18"/>
  <c r="G9" i="18"/>
  <c r="N8" i="18"/>
  <c r="G8" i="18"/>
  <c r="N7" i="18"/>
  <c r="G7" i="18"/>
  <c r="M19" i="17"/>
  <c r="L19" i="17"/>
  <c r="K19" i="17"/>
  <c r="J19" i="17"/>
  <c r="I19" i="17"/>
  <c r="M18" i="17"/>
  <c r="L18" i="17"/>
  <c r="K18" i="17"/>
  <c r="J18" i="17"/>
  <c r="I18" i="17"/>
  <c r="M46" i="17"/>
  <c r="L46" i="17"/>
  <c r="K46" i="17"/>
  <c r="J46" i="17"/>
  <c r="I46" i="17"/>
  <c r="M45" i="17"/>
  <c r="L45" i="17"/>
  <c r="K45" i="17"/>
  <c r="J45" i="17"/>
  <c r="I45" i="17"/>
  <c r="M44" i="17"/>
  <c r="L44" i="17"/>
  <c r="K44" i="17"/>
  <c r="J44" i="17"/>
  <c r="I44" i="17"/>
  <c r="M43" i="17"/>
  <c r="L43" i="17"/>
  <c r="K43" i="17"/>
  <c r="J43" i="17"/>
  <c r="I43" i="17"/>
  <c r="M42" i="17"/>
  <c r="L42" i="17"/>
  <c r="K42" i="17"/>
  <c r="J42" i="17"/>
  <c r="I42" i="17"/>
  <c r="M41" i="17"/>
  <c r="L41" i="17"/>
  <c r="K41" i="17"/>
  <c r="J41" i="17"/>
  <c r="I41" i="17"/>
  <c r="M40" i="17"/>
  <c r="L40" i="17"/>
  <c r="K40" i="17"/>
  <c r="J40" i="17"/>
  <c r="I40" i="17"/>
  <c r="M39" i="17"/>
  <c r="L39" i="17"/>
  <c r="K39" i="17"/>
  <c r="J39" i="17"/>
  <c r="I39" i="17"/>
  <c r="M38" i="17"/>
  <c r="L38" i="17"/>
  <c r="K38" i="17"/>
  <c r="J38" i="17"/>
  <c r="I38" i="17"/>
  <c r="M37" i="17"/>
  <c r="L37" i="17"/>
  <c r="K37" i="17"/>
  <c r="J37" i="17"/>
  <c r="I37" i="17"/>
  <c r="M36" i="17"/>
  <c r="L36" i="17"/>
  <c r="K36" i="17"/>
  <c r="J36" i="17"/>
  <c r="I36" i="17"/>
  <c r="M35" i="17"/>
  <c r="L35" i="17"/>
  <c r="K35" i="17"/>
  <c r="J35" i="17"/>
  <c r="I35" i="17"/>
  <c r="M34" i="17"/>
  <c r="L34" i="17"/>
  <c r="K34" i="17"/>
  <c r="J34" i="17"/>
  <c r="I34" i="17"/>
  <c r="M33" i="17"/>
  <c r="L33" i="17"/>
  <c r="K33" i="17"/>
  <c r="J33" i="17"/>
  <c r="I33" i="17"/>
  <c r="M32" i="17"/>
  <c r="L32" i="17"/>
  <c r="K32" i="17"/>
  <c r="J32" i="17"/>
  <c r="I32" i="17"/>
  <c r="M31" i="17"/>
  <c r="L31" i="17"/>
  <c r="K31" i="17"/>
  <c r="J31" i="17"/>
  <c r="I31" i="17"/>
  <c r="M28" i="17"/>
  <c r="L28" i="17"/>
  <c r="K28" i="17"/>
  <c r="J28" i="17"/>
  <c r="I28" i="17"/>
  <c r="M27" i="17"/>
  <c r="L27" i="17"/>
  <c r="K27" i="17"/>
  <c r="J27" i="17"/>
  <c r="I27" i="17"/>
  <c r="M26" i="17"/>
  <c r="L26" i="17"/>
  <c r="K26" i="17"/>
  <c r="J26" i="17"/>
  <c r="I26" i="17"/>
  <c r="M25" i="17"/>
  <c r="L25" i="17"/>
  <c r="K25" i="17"/>
  <c r="J25" i="17"/>
  <c r="I25" i="17"/>
  <c r="M24" i="17"/>
  <c r="L24" i="17"/>
  <c r="K24" i="17"/>
  <c r="J24" i="17"/>
  <c r="I24" i="17"/>
  <c r="M23" i="17"/>
  <c r="L23" i="17"/>
  <c r="K23" i="17"/>
  <c r="J23" i="17"/>
  <c r="I23" i="17"/>
  <c r="M22" i="17"/>
  <c r="L22" i="17"/>
  <c r="K22" i="17"/>
  <c r="J22" i="17"/>
  <c r="I22" i="17"/>
  <c r="M21" i="17"/>
  <c r="L21" i="17"/>
  <c r="K21" i="17"/>
  <c r="J21" i="17"/>
  <c r="I21" i="17"/>
  <c r="M20" i="17"/>
  <c r="L20" i="17"/>
  <c r="K20" i="17"/>
  <c r="J20" i="17"/>
  <c r="I20" i="17"/>
  <c r="M17" i="17"/>
  <c r="L17" i="17"/>
  <c r="K17" i="17"/>
  <c r="J17" i="17"/>
  <c r="I17" i="17"/>
  <c r="M16" i="17"/>
  <c r="L16" i="17"/>
  <c r="K16" i="17"/>
  <c r="J16" i="17"/>
  <c r="I16" i="17"/>
  <c r="M15" i="17"/>
  <c r="L15" i="17"/>
  <c r="K15" i="17"/>
  <c r="J15" i="17"/>
  <c r="I15" i="17"/>
  <c r="N9" i="17"/>
  <c r="G9" i="17"/>
  <c r="N8" i="17"/>
  <c r="G8" i="17"/>
  <c r="N7" i="17"/>
  <c r="G7" i="17"/>
  <c r="M42" i="16"/>
  <c r="L42" i="16"/>
  <c r="K42" i="16"/>
  <c r="J42" i="16"/>
  <c r="I42" i="16"/>
  <c r="M43" i="16"/>
  <c r="L43" i="16"/>
  <c r="K43" i="16"/>
  <c r="J43" i="16"/>
  <c r="I43" i="16"/>
  <c r="M41" i="16"/>
  <c r="L41" i="16"/>
  <c r="K41" i="16"/>
  <c r="J41" i="16"/>
  <c r="I41" i="16"/>
  <c r="M40" i="16"/>
  <c r="L40" i="16"/>
  <c r="K40" i="16"/>
  <c r="J40" i="16"/>
  <c r="I40" i="16"/>
  <c r="M39" i="16"/>
  <c r="L39" i="16"/>
  <c r="K39" i="16"/>
  <c r="J39" i="16"/>
  <c r="I39" i="16"/>
  <c r="M38" i="16"/>
  <c r="L38" i="16"/>
  <c r="K38" i="16"/>
  <c r="J38" i="16"/>
  <c r="I38" i="16"/>
  <c r="M37" i="16"/>
  <c r="L37" i="16"/>
  <c r="K37" i="16"/>
  <c r="J37" i="16"/>
  <c r="I37" i="16"/>
  <c r="M36" i="16"/>
  <c r="L36" i="16"/>
  <c r="K36" i="16"/>
  <c r="J36" i="16"/>
  <c r="I36" i="16"/>
  <c r="M35" i="16"/>
  <c r="L35" i="16"/>
  <c r="K35" i="16"/>
  <c r="J35" i="16"/>
  <c r="I35" i="16"/>
  <c r="M34" i="16"/>
  <c r="L34" i="16"/>
  <c r="K34" i="16"/>
  <c r="J34" i="16"/>
  <c r="I34" i="16"/>
  <c r="M33" i="16"/>
  <c r="L33" i="16"/>
  <c r="K33" i="16"/>
  <c r="J33" i="16"/>
  <c r="I33" i="16"/>
  <c r="M32" i="16"/>
  <c r="L32" i="16"/>
  <c r="K32" i="16"/>
  <c r="J32" i="16"/>
  <c r="I32" i="16"/>
  <c r="M31" i="16"/>
  <c r="L31" i="16"/>
  <c r="K31" i="16"/>
  <c r="J31" i="16"/>
  <c r="I31" i="16"/>
  <c r="M30" i="16"/>
  <c r="L30" i="16"/>
  <c r="K30" i="16"/>
  <c r="J30" i="16"/>
  <c r="I30" i="16"/>
  <c r="M29" i="16"/>
  <c r="L29" i="16"/>
  <c r="K29" i="16"/>
  <c r="J29" i="16"/>
  <c r="I29" i="16"/>
  <c r="M28" i="16"/>
  <c r="L28" i="16"/>
  <c r="K28" i="16"/>
  <c r="J28" i="16"/>
  <c r="I28" i="16"/>
  <c r="M27" i="16"/>
  <c r="L27" i="16"/>
  <c r="K27" i="16"/>
  <c r="J27" i="16"/>
  <c r="I27" i="16"/>
  <c r="M26" i="16"/>
  <c r="L26" i="16"/>
  <c r="K26" i="16"/>
  <c r="J26" i="16"/>
  <c r="I26" i="16"/>
  <c r="M25" i="16"/>
  <c r="L25" i="16"/>
  <c r="K25" i="16"/>
  <c r="J25" i="16"/>
  <c r="I25" i="16"/>
  <c r="M24" i="16"/>
  <c r="L24" i="16"/>
  <c r="K24" i="16"/>
  <c r="J24" i="16"/>
  <c r="I24" i="16"/>
  <c r="M23" i="16"/>
  <c r="L23" i="16"/>
  <c r="K23" i="16"/>
  <c r="J23" i="16"/>
  <c r="I23" i="16"/>
  <c r="M22" i="16"/>
  <c r="L22" i="16"/>
  <c r="K22" i="16"/>
  <c r="J22" i="16"/>
  <c r="I22" i="16"/>
  <c r="M21" i="16"/>
  <c r="L21" i="16"/>
  <c r="K21" i="16"/>
  <c r="J21" i="16"/>
  <c r="I21" i="16"/>
  <c r="M20" i="16"/>
  <c r="L20" i="16"/>
  <c r="K20" i="16"/>
  <c r="J20" i="16"/>
  <c r="I20" i="16"/>
  <c r="M19" i="16"/>
  <c r="L19" i="16"/>
  <c r="K19" i="16"/>
  <c r="J19" i="16"/>
  <c r="I19" i="16"/>
  <c r="M18" i="16"/>
  <c r="L18" i="16"/>
  <c r="K18" i="16"/>
  <c r="J18" i="16"/>
  <c r="I18" i="16"/>
  <c r="M17" i="16"/>
  <c r="L17" i="16"/>
  <c r="K17" i="16"/>
  <c r="J17" i="16"/>
  <c r="I17" i="16"/>
  <c r="M16" i="16"/>
  <c r="L16" i="16"/>
  <c r="K16" i="16"/>
  <c r="J16" i="16"/>
  <c r="I16" i="16"/>
  <c r="M15" i="16"/>
  <c r="L15" i="16"/>
  <c r="K15" i="16"/>
  <c r="J15" i="16"/>
  <c r="I15" i="16"/>
  <c r="N9" i="16"/>
  <c r="G9" i="16"/>
  <c r="N8" i="16"/>
  <c r="G8" i="16"/>
  <c r="N7" i="16"/>
  <c r="G7" i="16"/>
  <c r="L44" i="15"/>
  <c r="K44" i="15"/>
  <c r="J44" i="15"/>
  <c r="I44" i="15"/>
  <c r="L43" i="15"/>
  <c r="K43" i="15"/>
  <c r="J43" i="15"/>
  <c r="I43" i="15"/>
  <c r="L42" i="15"/>
  <c r="K42" i="15"/>
  <c r="J42" i="15"/>
  <c r="I42" i="15"/>
  <c r="L41" i="15"/>
  <c r="K41" i="15"/>
  <c r="J41" i="15"/>
  <c r="I41" i="15"/>
  <c r="L40" i="15"/>
  <c r="K40" i="15"/>
  <c r="J40" i="15"/>
  <c r="I40" i="15"/>
  <c r="L39" i="15"/>
  <c r="K39" i="15"/>
  <c r="J39" i="15"/>
  <c r="I39" i="15"/>
  <c r="L36" i="15"/>
  <c r="K36" i="15"/>
  <c r="J36" i="15"/>
  <c r="I36" i="15"/>
  <c r="L35" i="15"/>
  <c r="K35" i="15"/>
  <c r="J35" i="15"/>
  <c r="I35" i="15"/>
  <c r="L34" i="15"/>
  <c r="K34" i="15"/>
  <c r="J34" i="15"/>
  <c r="I34" i="15"/>
  <c r="L33" i="15"/>
  <c r="K33" i="15"/>
  <c r="J33" i="15"/>
  <c r="I33" i="15"/>
  <c r="L32" i="15"/>
  <c r="K32" i="15"/>
  <c r="J32" i="15"/>
  <c r="I32" i="15"/>
  <c r="L31" i="15"/>
  <c r="K31" i="15"/>
  <c r="J31" i="15"/>
  <c r="I31" i="15"/>
  <c r="L30" i="15"/>
  <c r="K30" i="15"/>
  <c r="J30" i="15"/>
  <c r="I30" i="15"/>
  <c r="L29" i="15"/>
  <c r="K29" i="15"/>
  <c r="J29" i="15"/>
  <c r="I29" i="15"/>
  <c r="L28" i="15"/>
  <c r="K28" i="15"/>
  <c r="J28" i="15"/>
  <c r="I28" i="15"/>
  <c r="L25" i="15"/>
  <c r="K25" i="15"/>
  <c r="J25" i="15"/>
  <c r="I25" i="15"/>
  <c r="L24" i="15"/>
  <c r="K24" i="15"/>
  <c r="J24" i="15"/>
  <c r="I24" i="15"/>
  <c r="L23" i="15"/>
  <c r="K23" i="15"/>
  <c r="J23" i="15"/>
  <c r="I23" i="15"/>
  <c r="L22" i="15"/>
  <c r="K22" i="15"/>
  <c r="J22" i="15"/>
  <c r="I22" i="15"/>
  <c r="L21" i="15"/>
  <c r="K21" i="15"/>
  <c r="J21" i="15"/>
  <c r="I21" i="15"/>
  <c r="L20" i="15"/>
  <c r="K20" i="15"/>
  <c r="J20" i="15"/>
  <c r="I20" i="15"/>
  <c r="L19" i="15"/>
  <c r="K19" i="15"/>
  <c r="J19" i="15"/>
  <c r="I19" i="15"/>
  <c r="L18" i="15"/>
  <c r="K18" i="15"/>
  <c r="J18" i="15"/>
  <c r="I18" i="15"/>
  <c r="L17" i="15"/>
  <c r="K17" i="15"/>
  <c r="J17" i="15"/>
  <c r="I17" i="15"/>
  <c r="L16" i="15"/>
  <c r="K16" i="15"/>
  <c r="J16" i="15"/>
  <c r="I16" i="15"/>
  <c r="M15" i="15"/>
  <c r="L15" i="15"/>
  <c r="K15" i="15"/>
  <c r="J15" i="15"/>
  <c r="I15" i="15"/>
  <c r="M40" i="14"/>
  <c r="L40" i="14"/>
  <c r="K40" i="14"/>
  <c r="J40" i="14"/>
  <c r="I40" i="14"/>
  <c r="M39" i="14"/>
  <c r="L39" i="14"/>
  <c r="K39" i="14"/>
  <c r="J39" i="14"/>
  <c r="I39" i="14"/>
  <c r="M38" i="14"/>
  <c r="L38" i="14"/>
  <c r="K38" i="14"/>
  <c r="J38" i="14"/>
  <c r="I38" i="14"/>
  <c r="M37" i="14"/>
  <c r="L37" i="14"/>
  <c r="K37" i="14"/>
  <c r="J37" i="14"/>
  <c r="I37" i="14"/>
  <c r="M36" i="14"/>
  <c r="L36" i="14"/>
  <c r="K36" i="14"/>
  <c r="J36" i="14"/>
  <c r="I36" i="14"/>
  <c r="M35" i="14"/>
  <c r="L35" i="14"/>
  <c r="K35" i="14"/>
  <c r="J35" i="14"/>
  <c r="I35" i="14"/>
  <c r="M34" i="14"/>
  <c r="L34" i="14"/>
  <c r="K34" i="14"/>
  <c r="J34" i="14"/>
  <c r="I34" i="14"/>
  <c r="M31" i="14"/>
  <c r="L31" i="14"/>
  <c r="K31" i="14"/>
  <c r="J31" i="14"/>
  <c r="I31" i="14"/>
  <c r="M30" i="14"/>
  <c r="L30" i="14"/>
  <c r="K30" i="14"/>
  <c r="J30" i="14"/>
  <c r="I30" i="14"/>
  <c r="M29" i="14"/>
  <c r="L29" i="14"/>
  <c r="K29" i="14"/>
  <c r="J29" i="14"/>
  <c r="I29" i="14"/>
  <c r="M28" i="14"/>
  <c r="L28" i="14"/>
  <c r="K28" i="14"/>
  <c r="J28" i="14"/>
  <c r="I28" i="14"/>
  <c r="M27" i="14"/>
  <c r="L27" i="14"/>
  <c r="K27" i="14"/>
  <c r="J27" i="14"/>
  <c r="I27" i="14"/>
  <c r="M26" i="14"/>
  <c r="L26" i="14"/>
  <c r="K26" i="14"/>
  <c r="J26" i="14"/>
  <c r="I26" i="14"/>
  <c r="M25" i="14"/>
  <c r="L25" i="14"/>
  <c r="K25" i="14"/>
  <c r="J25" i="14"/>
  <c r="I25" i="14"/>
  <c r="M24" i="14"/>
  <c r="L24" i="14"/>
  <c r="K24" i="14"/>
  <c r="J24" i="14"/>
  <c r="I24" i="14"/>
  <c r="M23" i="14"/>
  <c r="L23" i="14"/>
  <c r="K23" i="14"/>
  <c r="J23" i="14"/>
  <c r="I23" i="14"/>
  <c r="M22" i="14"/>
  <c r="L22" i="14"/>
  <c r="K22" i="14"/>
  <c r="J22" i="14"/>
  <c r="I22" i="14"/>
  <c r="M21" i="14"/>
  <c r="L21" i="14"/>
  <c r="K21" i="14"/>
  <c r="J21" i="14"/>
  <c r="I21" i="14"/>
  <c r="M20" i="14"/>
  <c r="L20" i="14"/>
  <c r="K20" i="14"/>
  <c r="J20" i="14"/>
  <c r="I20" i="14"/>
  <c r="M19" i="14"/>
  <c r="L19" i="14"/>
  <c r="K19" i="14"/>
  <c r="J19" i="14"/>
  <c r="I19" i="14"/>
  <c r="M18" i="14"/>
  <c r="L18" i="14"/>
  <c r="K18" i="14"/>
  <c r="J18" i="14"/>
  <c r="I18" i="14"/>
  <c r="M17" i="14"/>
  <c r="L17" i="14"/>
  <c r="K17" i="14"/>
  <c r="J17" i="14"/>
  <c r="I17" i="14"/>
  <c r="M16" i="14"/>
  <c r="L16" i="14"/>
  <c r="K16" i="14"/>
  <c r="J16" i="14"/>
  <c r="I16" i="14"/>
  <c r="I15" i="14"/>
  <c r="L15" i="14"/>
  <c r="K15" i="14"/>
  <c r="J15" i="14"/>
  <c r="M44" i="15"/>
  <c r="M43" i="15"/>
  <c r="M42" i="15"/>
  <c r="M41" i="15"/>
  <c r="M40" i="15"/>
  <c r="M39" i="15"/>
  <c r="M36" i="15"/>
  <c r="M35" i="15"/>
  <c r="M34" i="15"/>
  <c r="M33" i="15"/>
  <c r="M32" i="15"/>
  <c r="M31" i="15"/>
  <c r="M30" i="15"/>
  <c r="M29" i="15"/>
  <c r="M28" i="15"/>
  <c r="M25" i="15"/>
  <c r="M24" i="15"/>
  <c r="M23" i="15"/>
  <c r="M22" i="15"/>
  <c r="M21" i="15"/>
  <c r="M20" i="15"/>
  <c r="M19" i="15"/>
  <c r="M18" i="15"/>
  <c r="M17" i="15"/>
  <c r="M16" i="15"/>
  <c r="N9" i="15"/>
  <c r="N8" i="15"/>
  <c r="N7" i="15"/>
  <c r="G9" i="15"/>
  <c r="G8" i="15"/>
  <c r="G7" i="15"/>
  <c r="E39" i="30"/>
  <c r="F40" i="30"/>
  <c r="D13" i="30"/>
  <c r="C29" i="30"/>
  <c r="D31" i="30"/>
  <c r="E33" i="30"/>
  <c r="E8" i="30"/>
  <c r="D25" i="30"/>
  <c r="C30" i="30"/>
  <c r="E6" i="30"/>
  <c r="E37" i="30"/>
  <c r="E26" i="30"/>
  <c r="C35" i="30"/>
  <c r="D35" i="30"/>
  <c r="E14" i="30"/>
  <c r="C33" i="30"/>
  <c r="C14" i="30"/>
  <c r="C12" i="30"/>
  <c r="C22" i="30"/>
  <c r="D9" i="30"/>
  <c r="F34" i="30"/>
  <c r="D2" i="30"/>
  <c r="D10" i="30"/>
  <c r="E2" i="30"/>
  <c r="C9" i="30"/>
  <c r="D5" i="30"/>
  <c r="E11" i="30"/>
  <c r="E9" i="30"/>
  <c r="E22" i="30"/>
  <c r="C28" i="30"/>
  <c r="C4" i="30"/>
  <c r="C17" i="30"/>
  <c r="E30" i="30"/>
  <c r="D39" i="30"/>
  <c r="E24" i="30"/>
  <c r="C39" i="30"/>
  <c r="D23" i="30"/>
  <c r="F35" i="30"/>
  <c r="D16" i="30"/>
  <c r="F38" i="30"/>
  <c r="E3" i="30"/>
  <c r="C24" i="30"/>
  <c r="D26" i="30"/>
  <c r="C3" i="30"/>
  <c r="D30" i="30"/>
  <c r="C6" i="30"/>
  <c r="C7" i="30"/>
  <c r="C2" i="30"/>
  <c r="D12" i="30"/>
  <c r="C40" i="30"/>
  <c r="D37" i="30"/>
  <c r="D8" i="30"/>
  <c r="D27" i="30"/>
  <c r="C20" i="30"/>
  <c r="E10" i="30"/>
  <c r="C21" i="30"/>
  <c r="D22" i="30"/>
  <c r="D11" i="30"/>
  <c r="D15" i="30"/>
  <c r="E31" i="30"/>
  <c r="E32" i="30"/>
  <c r="D7" i="30"/>
  <c r="C16" i="30"/>
  <c r="E4" i="30"/>
  <c r="E19" i="30"/>
  <c r="D17" i="30"/>
  <c r="E7" i="30"/>
  <c r="C23" i="30"/>
  <c r="D18" i="30"/>
  <c r="E40" i="30"/>
  <c r="C8" i="30"/>
  <c r="E35" i="30"/>
  <c r="C11" i="30"/>
  <c r="C19" i="30"/>
  <c r="D28" i="30"/>
  <c r="D19" i="30"/>
  <c r="D20" i="30"/>
  <c r="D6" i="30"/>
  <c r="E5" i="30"/>
  <c r="C38" i="30"/>
  <c r="E17" i="30"/>
  <c r="E25" i="30"/>
  <c r="D3" i="30"/>
  <c r="C26" i="30"/>
  <c r="E27" i="30"/>
  <c r="E34" i="30"/>
  <c r="D38" i="30"/>
  <c r="F36" i="30"/>
  <c r="E23" i="30"/>
  <c r="D40" i="30"/>
  <c r="C10" i="30"/>
  <c r="C15" i="30"/>
  <c r="E12" i="30"/>
  <c r="D34" i="30"/>
  <c r="D36" i="30"/>
  <c r="D14" i="30"/>
  <c r="F2" i="30"/>
  <c r="D24" i="30"/>
  <c r="D4" i="30"/>
  <c r="E28" i="30"/>
  <c r="D32" i="30"/>
  <c r="C18" i="30"/>
  <c r="C36" i="30"/>
  <c r="F33" i="30"/>
  <c r="C27" i="30"/>
  <c r="F37" i="30"/>
  <c r="E21" i="30"/>
  <c r="E13" i="30"/>
  <c r="F39" i="30"/>
  <c r="E16" i="30"/>
  <c r="C25" i="30"/>
  <c r="E36" i="30"/>
  <c r="C31" i="30"/>
  <c r="C13" i="30"/>
  <c r="C34" i="30"/>
  <c r="E15" i="30"/>
  <c r="E38" i="30"/>
  <c r="E18" i="30"/>
  <c r="C5" i="30"/>
  <c r="E29" i="30"/>
  <c r="D33" i="30"/>
  <c r="D29" i="30"/>
  <c r="C37" i="30"/>
  <c r="C32" i="30"/>
  <c r="E20" i="30"/>
  <c r="D21" i="30"/>
  <c r="U9" i="30" l="1"/>
  <c r="BB11" i="8"/>
  <c r="BA11" i="8"/>
  <c r="W145" i="30"/>
  <c r="X145" i="30" s="1"/>
  <c r="Y145" i="30" s="1"/>
  <c r="V145" i="30"/>
  <c r="W146" i="30"/>
  <c r="X146" i="30" s="1"/>
  <c r="Y146" i="30" s="1"/>
  <c r="V146" i="30"/>
  <c r="W147" i="30"/>
  <c r="X147" i="30" s="1"/>
  <c r="Y147" i="30" s="1"/>
  <c r="V147" i="30"/>
  <c r="W144" i="30"/>
  <c r="X144" i="30" s="1"/>
  <c r="Y144" i="30" s="1"/>
  <c r="V144" i="30"/>
  <c r="W143" i="30"/>
  <c r="X143" i="30" s="1"/>
  <c r="Y143" i="30" s="1"/>
  <c r="V143" i="30"/>
  <c r="G38" i="30"/>
  <c r="I38" i="30" s="1"/>
  <c r="V141" i="30"/>
  <c r="W141" i="30"/>
  <c r="X141" i="30" s="1"/>
  <c r="Y141" i="30" s="1"/>
  <c r="V139" i="30"/>
  <c r="W139" i="30"/>
  <c r="X139" i="30" s="1"/>
  <c r="Y139" i="30" s="1"/>
  <c r="W140" i="30"/>
  <c r="X140" i="30" s="1"/>
  <c r="Y140" i="30" s="1"/>
  <c r="V140" i="30"/>
  <c r="U142" i="30"/>
  <c r="F55" i="30"/>
  <c r="G34" i="30"/>
  <c r="I34" i="30" s="1"/>
  <c r="G35" i="30"/>
  <c r="I35" i="30" s="1"/>
  <c r="W119" i="30"/>
  <c r="X119" i="30" s="1"/>
  <c r="Y119" i="30" s="1"/>
  <c r="V119" i="30"/>
  <c r="V121" i="30"/>
  <c r="W121" i="30"/>
  <c r="X121" i="30" s="1"/>
  <c r="Y121" i="30" s="1"/>
  <c r="V122" i="30"/>
  <c r="W122" i="30"/>
  <c r="X122" i="30" s="1"/>
  <c r="Y122" i="30" s="1"/>
  <c r="V136" i="30"/>
  <c r="W136" i="30"/>
  <c r="X136" i="30" s="1"/>
  <c r="Y136" i="30" s="1"/>
  <c r="V115" i="30"/>
  <c r="W115" i="30"/>
  <c r="X115" i="30" s="1"/>
  <c r="Y115" i="30" s="1"/>
  <c r="W127" i="30"/>
  <c r="X127" i="30" s="1"/>
  <c r="Y127" i="30" s="1"/>
  <c r="V127" i="30"/>
  <c r="V116" i="30"/>
  <c r="W116" i="30"/>
  <c r="X116" i="30" s="1"/>
  <c r="Y116" i="30" s="1"/>
  <c r="W128" i="30"/>
  <c r="X128" i="30" s="1"/>
  <c r="Y128" i="30" s="1"/>
  <c r="V128" i="30"/>
  <c r="U120" i="30"/>
  <c r="W123" i="30"/>
  <c r="X123" i="30" s="1"/>
  <c r="Y123" i="30" s="1"/>
  <c r="V123" i="30"/>
  <c r="V112" i="30"/>
  <c r="W112" i="30"/>
  <c r="X112" i="30" s="1"/>
  <c r="Y112" i="30" s="1"/>
  <c r="W124" i="30"/>
  <c r="X124" i="30" s="1"/>
  <c r="Y124" i="30" s="1"/>
  <c r="V124" i="30"/>
  <c r="V113" i="30"/>
  <c r="W113" i="30"/>
  <c r="X113" i="30" s="1"/>
  <c r="Y113" i="30" s="1"/>
  <c r="V125" i="30"/>
  <c r="W125" i="30"/>
  <c r="X125" i="30" s="1"/>
  <c r="Y125" i="30" s="1"/>
  <c r="V137" i="30"/>
  <c r="W137" i="30"/>
  <c r="X137" i="30" s="1"/>
  <c r="Y137" i="30" s="1"/>
  <c r="V114" i="30"/>
  <c r="W114" i="30"/>
  <c r="X114" i="30" s="1"/>
  <c r="Y114" i="30" s="1"/>
  <c r="U126" i="30"/>
  <c r="V117" i="30"/>
  <c r="W117" i="30"/>
  <c r="X117" i="30" s="1"/>
  <c r="Y117" i="30" s="1"/>
  <c r="W129" i="30"/>
  <c r="X129" i="30" s="1"/>
  <c r="Y129" i="30" s="1"/>
  <c r="V129" i="30"/>
  <c r="W131" i="30"/>
  <c r="X131" i="30" s="1"/>
  <c r="Y131" i="30" s="1"/>
  <c r="V131" i="30"/>
  <c r="W133" i="30"/>
  <c r="X133" i="30" s="1"/>
  <c r="Y133" i="30" s="1"/>
  <c r="V133" i="30"/>
  <c r="W134" i="30"/>
  <c r="X134" i="30" s="1"/>
  <c r="Y134" i="30" s="1"/>
  <c r="V134" i="30"/>
  <c r="V135" i="30"/>
  <c r="W135" i="30"/>
  <c r="X135" i="30" s="1"/>
  <c r="Y135" i="30" s="1"/>
  <c r="BA48" i="11"/>
  <c r="BA43" i="12" s="1"/>
  <c r="V130" i="30"/>
  <c r="W130" i="30"/>
  <c r="X130" i="30" s="1"/>
  <c r="Y130" i="30" s="1"/>
  <c r="D51" i="30"/>
  <c r="D50" i="30"/>
  <c r="D52" i="30"/>
  <c r="D54" i="30"/>
  <c r="F50" i="30"/>
  <c r="E55" i="30"/>
  <c r="E50" i="30"/>
  <c r="E52" i="30"/>
  <c r="D53" i="30"/>
  <c r="D55" i="30"/>
  <c r="E54" i="30"/>
  <c r="E51" i="30"/>
  <c r="E53" i="30"/>
  <c r="F54" i="30"/>
  <c r="C55" i="30"/>
  <c r="C54" i="30"/>
  <c r="C53" i="30"/>
  <c r="C52" i="30"/>
  <c r="C51" i="30"/>
  <c r="C50" i="30"/>
  <c r="G40" i="30"/>
  <c r="I40" i="30" s="1"/>
  <c r="U148" i="30"/>
  <c r="G26" i="30"/>
  <c r="I26" i="30" s="1"/>
  <c r="G30" i="30"/>
  <c r="I30" i="30" s="1"/>
  <c r="G27" i="30"/>
  <c r="I27" i="30" s="1"/>
  <c r="G23" i="30"/>
  <c r="I23" i="30" s="1"/>
  <c r="G28" i="30"/>
  <c r="I28" i="30" s="1"/>
  <c r="N28" i="30"/>
  <c r="N29" i="30" s="1"/>
  <c r="N30" i="30" s="1"/>
  <c r="N31" i="30" s="1"/>
  <c r="N32" i="30" s="1"/>
  <c r="N33" i="30" s="1"/>
  <c r="N34" i="30" s="1"/>
  <c r="N35" i="30" s="1"/>
  <c r="K32" i="8" s="1"/>
  <c r="G31" i="30"/>
  <c r="I31" i="30" s="1"/>
  <c r="G32" i="30"/>
  <c r="I32" i="30" s="1"/>
  <c r="G24" i="30"/>
  <c r="I24" i="30" s="1"/>
  <c r="G29" i="30"/>
  <c r="I29" i="30" s="1"/>
  <c r="W85" i="30"/>
  <c r="V85" i="30"/>
  <c r="V97" i="30"/>
  <c r="W97" i="30"/>
  <c r="V109" i="30"/>
  <c r="W109" i="30"/>
  <c r="U86" i="30"/>
  <c r="W98" i="30"/>
  <c r="V98" i="30"/>
  <c r="W110" i="30"/>
  <c r="V110" i="30"/>
  <c r="U99" i="30"/>
  <c r="V111" i="30"/>
  <c r="W111" i="30"/>
  <c r="V100" i="30"/>
  <c r="W100" i="30"/>
  <c r="V90" i="30"/>
  <c r="W90" i="30"/>
  <c r="U91" i="30"/>
  <c r="W92" i="30"/>
  <c r="V92" i="30"/>
  <c r="U81" i="30"/>
  <c r="W93" i="30"/>
  <c r="V93" i="30"/>
  <c r="W105" i="30"/>
  <c r="V105" i="30"/>
  <c r="W94" i="30"/>
  <c r="V94" i="30"/>
  <c r="W106" i="30"/>
  <c r="V106" i="30"/>
  <c r="W83" i="30"/>
  <c r="V83" i="30"/>
  <c r="U95" i="30"/>
  <c r="W107" i="30"/>
  <c r="V107" i="30"/>
  <c r="V87" i="30"/>
  <c r="W87" i="30"/>
  <c r="V88" i="30"/>
  <c r="W88" i="30"/>
  <c r="V89" i="30"/>
  <c r="W89" i="30"/>
  <c r="U101" i="30"/>
  <c r="U102" i="30"/>
  <c r="V103" i="30"/>
  <c r="W103" i="30"/>
  <c r="W104" i="30"/>
  <c r="V104" i="30"/>
  <c r="U82" i="30"/>
  <c r="U96" i="30"/>
  <c r="W108" i="30"/>
  <c r="V108" i="30"/>
  <c r="G36" i="30"/>
  <c r="I36" i="30" s="1"/>
  <c r="N36" i="30"/>
  <c r="N37" i="30" s="1"/>
  <c r="N38" i="30" s="1"/>
  <c r="N39" i="30" s="1"/>
  <c r="N40" i="30" s="1"/>
  <c r="K37" i="8" s="1"/>
  <c r="U132" i="30"/>
  <c r="G33" i="30"/>
  <c r="I33" i="30" s="1"/>
  <c r="BD31" i="8"/>
  <c r="U118" i="30"/>
  <c r="U84" i="30"/>
  <c r="W61" i="30"/>
  <c r="V61" i="30"/>
  <c r="W62" i="30"/>
  <c r="V62" i="30"/>
  <c r="V63" i="30"/>
  <c r="W63" i="30"/>
  <c r="V64" i="30"/>
  <c r="W64" i="30"/>
  <c r="V77" i="30"/>
  <c r="W77" i="30"/>
  <c r="V66" i="30"/>
  <c r="W66" i="30"/>
  <c r="W67" i="30"/>
  <c r="V67" i="30"/>
  <c r="V68" i="30"/>
  <c r="W68" i="30"/>
  <c r="W57" i="30"/>
  <c r="V57" i="30"/>
  <c r="V69" i="30"/>
  <c r="W69" i="30"/>
  <c r="W73" i="30"/>
  <c r="V73" i="30"/>
  <c r="V74" i="30"/>
  <c r="W74" i="30"/>
  <c r="V75" i="30"/>
  <c r="W75" i="30"/>
  <c r="V52" i="30"/>
  <c r="W52" i="30"/>
  <c r="W76" i="30"/>
  <c r="V76" i="30"/>
  <c r="V53" i="30"/>
  <c r="W53" i="30"/>
  <c r="V65" i="30"/>
  <c r="W65" i="30"/>
  <c r="W78" i="30"/>
  <c r="V78" i="30"/>
  <c r="V55" i="30"/>
  <c r="W55" i="30"/>
  <c r="W79" i="30"/>
  <c r="V79" i="30"/>
  <c r="W56" i="30"/>
  <c r="V56" i="30"/>
  <c r="V80" i="30"/>
  <c r="W80" i="30"/>
  <c r="W58" i="30"/>
  <c r="V58" i="30"/>
  <c r="V70" i="30"/>
  <c r="W70" i="30"/>
  <c r="W59" i="30"/>
  <c r="V59" i="30"/>
  <c r="V71" i="30"/>
  <c r="W71" i="30"/>
  <c r="V54" i="30"/>
  <c r="W54" i="30"/>
  <c r="W60" i="30"/>
  <c r="V60" i="30"/>
  <c r="V72" i="30"/>
  <c r="W72" i="30"/>
  <c r="G17" i="30"/>
  <c r="I17" i="30" s="1"/>
  <c r="V29" i="30"/>
  <c r="W29" i="30"/>
  <c r="V46" i="30"/>
  <c r="W46" i="30"/>
  <c r="W37" i="30"/>
  <c r="V37" i="30"/>
  <c r="V38" i="30"/>
  <c r="W38" i="30"/>
  <c r="W51" i="30"/>
  <c r="V51" i="30"/>
  <c r="W40" i="30"/>
  <c r="V40" i="30"/>
  <c r="W30" i="30"/>
  <c r="V30" i="30"/>
  <c r="W31" i="30"/>
  <c r="V31" i="30"/>
  <c r="V33" i="30"/>
  <c r="W33" i="30"/>
  <c r="W45" i="30"/>
  <c r="V45" i="30"/>
  <c r="W34" i="30"/>
  <c r="V34" i="30"/>
  <c r="V35" i="30"/>
  <c r="W35" i="30"/>
  <c r="V26" i="30"/>
  <c r="W26" i="30"/>
  <c r="W50" i="30"/>
  <c r="V50" i="30"/>
  <c r="V27" i="30"/>
  <c r="W27" i="30"/>
  <c r="V28" i="30"/>
  <c r="W28" i="30"/>
  <c r="V41" i="30"/>
  <c r="W41" i="30"/>
  <c r="W42" i="30"/>
  <c r="V42" i="30"/>
  <c r="W43" i="30"/>
  <c r="V43" i="30"/>
  <c r="W32" i="30"/>
  <c r="V32" i="30"/>
  <c r="U44" i="30"/>
  <c r="W36" i="30"/>
  <c r="V36" i="30"/>
  <c r="W48" i="30"/>
  <c r="V48" i="30"/>
  <c r="G12" i="30"/>
  <c r="I12" i="30" s="1"/>
  <c r="G9" i="30"/>
  <c r="I9" i="30" s="1"/>
  <c r="W13" i="30"/>
  <c r="V13" i="30"/>
  <c r="W14" i="30"/>
  <c r="V14" i="30"/>
  <c r="V8" i="30"/>
  <c r="W8" i="30"/>
  <c r="W20" i="30"/>
  <c r="V20" i="30"/>
  <c r="V9" i="30"/>
  <c r="U21" i="30"/>
  <c r="V10" i="30"/>
  <c r="W10" i="30"/>
  <c r="V22" i="30"/>
  <c r="W22" i="30"/>
  <c r="V11" i="30"/>
  <c r="W11" i="30"/>
  <c r="W3" i="30"/>
  <c r="V3" i="30"/>
  <c r="V15" i="30"/>
  <c r="W15" i="30"/>
  <c r="W4" i="30"/>
  <c r="V4" i="30"/>
  <c r="U16" i="30"/>
  <c r="V5" i="30"/>
  <c r="V17" i="30"/>
  <c r="W17" i="30"/>
  <c r="V6" i="30"/>
  <c r="W6" i="30"/>
  <c r="W18" i="30"/>
  <c r="V18" i="30"/>
  <c r="V7" i="30"/>
  <c r="W7" i="30"/>
  <c r="W19" i="30"/>
  <c r="V19" i="30"/>
  <c r="V12" i="30"/>
  <c r="W12" i="30"/>
  <c r="W24" i="30"/>
  <c r="V24" i="30"/>
  <c r="V2" i="30"/>
  <c r="G37" i="30"/>
  <c r="I37" i="30" s="1"/>
  <c r="U138" i="30"/>
  <c r="G39" i="30"/>
  <c r="I39" i="30" s="1"/>
  <c r="G22" i="30"/>
  <c r="I22" i="30" s="1"/>
  <c r="G21" i="30"/>
  <c r="I21" i="30" s="1"/>
  <c r="G20" i="30"/>
  <c r="I20" i="30" s="1"/>
  <c r="G19" i="30"/>
  <c r="I19" i="30" s="1"/>
  <c r="BD26" i="8"/>
  <c r="N18" i="30"/>
  <c r="N19" i="30" s="1"/>
  <c r="N20" i="30" s="1"/>
  <c r="N21" i="30" s="1"/>
  <c r="N22" i="30" s="1"/>
  <c r="N23" i="30" s="1"/>
  <c r="N24" i="30" s="1"/>
  <c r="N26" i="30" s="1"/>
  <c r="N27" i="30" s="1"/>
  <c r="K27" i="8" s="1"/>
  <c r="G18" i="30"/>
  <c r="I18" i="30" s="1"/>
  <c r="BB26" i="8"/>
  <c r="G16" i="30"/>
  <c r="I16" i="30" s="1"/>
  <c r="G15" i="30"/>
  <c r="I15" i="30" s="1"/>
  <c r="N14" i="30"/>
  <c r="N15" i="30" s="1"/>
  <c r="N16" i="30" s="1"/>
  <c r="N17" i="30" s="1"/>
  <c r="K22" i="8" s="1"/>
  <c r="G14" i="30"/>
  <c r="I14" i="30" s="1"/>
  <c r="BA21" i="8"/>
  <c r="G13" i="30"/>
  <c r="I13" i="30" s="1"/>
  <c r="BB16" i="8"/>
  <c r="N11" i="30"/>
  <c r="N12" i="30" s="1"/>
  <c r="N13" i="30" s="1"/>
  <c r="K17" i="8" s="1"/>
  <c r="G11" i="30"/>
  <c r="I11" i="30" s="1"/>
  <c r="BD16" i="8"/>
  <c r="G10" i="30"/>
  <c r="I10" i="30" s="1"/>
  <c r="G8" i="30"/>
  <c r="I8" i="30" s="1"/>
  <c r="G7" i="30"/>
  <c r="I7" i="30" s="1"/>
  <c r="G6" i="30"/>
  <c r="I6" i="30" s="1"/>
  <c r="F42" i="30"/>
  <c r="E42" i="30"/>
  <c r="N2" i="30"/>
  <c r="N3" i="30" s="1"/>
  <c r="N4" i="30" s="1"/>
  <c r="N5" i="30" s="1"/>
  <c r="N6" i="30" s="1"/>
  <c r="N7" i="30" s="1"/>
  <c r="N8" i="30" s="1"/>
  <c r="N9" i="30" s="1"/>
  <c r="N10" i="30" s="1"/>
  <c r="K12" i="8" s="1"/>
  <c r="G2" i="30"/>
  <c r="I2" i="30" s="1"/>
  <c r="D42" i="30"/>
  <c r="C42" i="30"/>
  <c r="G3" i="30"/>
  <c r="I3" i="30" s="1"/>
  <c r="G4" i="30"/>
  <c r="I4" i="30" s="1"/>
  <c r="G5" i="30"/>
  <c r="I5" i="30" s="1"/>
  <c r="BA16" i="8"/>
  <c r="BB21" i="8"/>
  <c r="BC21" i="8"/>
  <c r="BD11" i="8"/>
  <c r="BD21" i="8"/>
  <c r="BC31" i="8"/>
  <c r="BD36" i="8"/>
  <c r="BA26" i="8"/>
  <c r="BA31" i="8"/>
  <c r="BB31" i="8"/>
  <c r="BC36" i="8"/>
  <c r="BC26" i="8"/>
  <c r="BC16" i="8"/>
  <c r="BC11" i="8"/>
  <c r="BD48" i="11"/>
  <c r="BC43" i="12" s="1"/>
  <c r="BB48" i="11"/>
  <c r="BB43" i="12" s="1"/>
  <c r="BA36" i="8"/>
  <c r="BB36" i="8"/>
  <c r="W28" i="13"/>
  <c r="L29" i="13"/>
  <c r="J30" i="13"/>
  <c r="W142" i="30" l="1"/>
  <c r="X142" i="30" s="1"/>
  <c r="Y142" i="30" s="1"/>
  <c r="V142" i="30"/>
  <c r="V126" i="30"/>
  <c r="W126" i="30"/>
  <c r="X126" i="30" s="1"/>
  <c r="Y126" i="30" s="1"/>
  <c r="V120" i="30"/>
  <c r="W120" i="30"/>
  <c r="X120" i="30" s="1"/>
  <c r="Y120" i="30" s="1"/>
  <c r="F56" i="30"/>
  <c r="E56" i="30"/>
  <c r="D56" i="30"/>
  <c r="C56" i="30"/>
  <c r="X4" i="30"/>
  <c r="Y4" i="30" s="1"/>
  <c r="X34" i="30"/>
  <c r="Y34" i="30" s="1"/>
  <c r="X53" i="30"/>
  <c r="Y53" i="30" s="1"/>
  <c r="X69" i="30"/>
  <c r="Y69" i="30" s="1"/>
  <c r="X64" i="30"/>
  <c r="Y64" i="30" s="1"/>
  <c r="X15" i="30"/>
  <c r="Y15" i="30" s="1"/>
  <c r="X18" i="30"/>
  <c r="Y18" i="30" s="1"/>
  <c r="X8" i="30"/>
  <c r="Y8" i="30" s="1"/>
  <c r="X37" i="30"/>
  <c r="Y37" i="30" s="1"/>
  <c r="X71" i="30"/>
  <c r="Y71" i="30" s="1"/>
  <c r="X52" i="30"/>
  <c r="Y52" i="30" s="1"/>
  <c r="X68" i="30"/>
  <c r="Y68" i="30" s="1"/>
  <c r="X108" i="30"/>
  <c r="Y108" i="30" s="1"/>
  <c r="X111" i="30"/>
  <c r="Y111" i="30" s="1"/>
  <c r="X6" i="30"/>
  <c r="Y6" i="30" s="1"/>
  <c r="X11" i="30"/>
  <c r="Y11" i="30" s="1"/>
  <c r="X46" i="30"/>
  <c r="Y46" i="30" s="1"/>
  <c r="X79" i="30"/>
  <c r="Y79" i="30" s="1"/>
  <c r="X62" i="30"/>
  <c r="Y62" i="30" s="1"/>
  <c r="X87" i="30"/>
  <c r="Y87" i="30" s="1"/>
  <c r="X105" i="30"/>
  <c r="Y105" i="30" s="1"/>
  <c r="X85" i="30"/>
  <c r="Y85" i="30" s="1"/>
  <c r="X32" i="30"/>
  <c r="Y32" i="30" s="1"/>
  <c r="X50" i="30"/>
  <c r="Y50" i="30" s="1"/>
  <c r="X31" i="30"/>
  <c r="Y31" i="30" s="1"/>
  <c r="X55" i="30"/>
  <c r="Y55" i="30" s="1"/>
  <c r="X75" i="30"/>
  <c r="Y75" i="30" s="1"/>
  <c r="X17" i="30"/>
  <c r="Y17" i="30" s="1"/>
  <c r="X22" i="30"/>
  <c r="Y22" i="30" s="1"/>
  <c r="X14" i="30"/>
  <c r="Y14" i="30" s="1"/>
  <c r="X26" i="30"/>
  <c r="Y26" i="30" s="1"/>
  <c r="X29" i="30"/>
  <c r="Y29" i="30" s="1"/>
  <c r="X59" i="30"/>
  <c r="Y59" i="30" s="1"/>
  <c r="X67" i="30"/>
  <c r="Y67" i="30" s="1"/>
  <c r="X61" i="30"/>
  <c r="Y61" i="30" s="1"/>
  <c r="X93" i="30"/>
  <c r="Y93" i="30" s="1"/>
  <c r="X19" i="30"/>
  <c r="Y19" i="30" s="1"/>
  <c r="X48" i="30"/>
  <c r="Y48" i="30" s="1"/>
  <c r="X20" i="30"/>
  <c r="Y20" i="30" s="1"/>
  <c r="X24" i="30"/>
  <c r="Y24" i="30" s="1"/>
  <c r="X43" i="30"/>
  <c r="Y43" i="30" s="1"/>
  <c r="X30" i="30"/>
  <c r="Y30" i="30" s="1"/>
  <c r="X70" i="30"/>
  <c r="Y70" i="30" s="1"/>
  <c r="X74" i="30"/>
  <c r="Y74" i="30" s="1"/>
  <c r="X66" i="30"/>
  <c r="Y66" i="30" s="1"/>
  <c r="X104" i="30"/>
  <c r="Y104" i="30" s="1"/>
  <c r="X107" i="30"/>
  <c r="Y107" i="30" s="1"/>
  <c r="X110" i="30"/>
  <c r="Y110" i="30" s="1"/>
  <c r="X80" i="30"/>
  <c r="Y80" i="30" s="1"/>
  <c r="X90" i="30"/>
  <c r="Y90" i="30" s="1"/>
  <c r="X106" i="30"/>
  <c r="Y106" i="30" s="1"/>
  <c r="X36" i="30"/>
  <c r="Y36" i="30" s="1"/>
  <c r="X33" i="30"/>
  <c r="Y33" i="30" s="1"/>
  <c r="X56" i="30"/>
  <c r="Y56" i="30" s="1"/>
  <c r="X57" i="30"/>
  <c r="Y57" i="30" s="1"/>
  <c r="X88" i="30"/>
  <c r="Y88" i="30" s="1"/>
  <c r="X94" i="30"/>
  <c r="Y94" i="30" s="1"/>
  <c r="X12" i="30"/>
  <c r="Y12" i="30" s="1"/>
  <c r="X10" i="30"/>
  <c r="Y10" i="30" s="1"/>
  <c r="X13" i="30"/>
  <c r="Y13" i="30" s="1"/>
  <c r="X35" i="30"/>
  <c r="Y35" i="30" s="1"/>
  <c r="X78" i="30"/>
  <c r="Y78" i="30" s="1"/>
  <c r="X103" i="30"/>
  <c r="Y103" i="30" s="1"/>
  <c r="X51" i="30"/>
  <c r="Y51" i="30" s="1"/>
  <c r="X109" i="30"/>
  <c r="Y109" i="30" s="1"/>
  <c r="X54" i="30"/>
  <c r="Y54" i="30" s="1"/>
  <c r="X97" i="30"/>
  <c r="Y97" i="30" s="1"/>
  <c r="X3" i="30"/>
  <c r="Y3" i="30" s="1"/>
  <c r="X42" i="30"/>
  <c r="Y42" i="30" s="1"/>
  <c r="X40" i="30"/>
  <c r="Y40" i="30" s="1"/>
  <c r="X72" i="30"/>
  <c r="Y72" i="30" s="1"/>
  <c r="X65" i="30"/>
  <c r="Y65" i="30" s="1"/>
  <c r="X77" i="30"/>
  <c r="Y77" i="30" s="1"/>
  <c r="X92" i="30"/>
  <c r="Y92" i="30" s="1"/>
  <c r="X98" i="30"/>
  <c r="Y98" i="30" s="1"/>
  <c r="V148" i="30"/>
  <c r="X7" i="30"/>
  <c r="Y7" i="30" s="1"/>
  <c r="X28" i="30"/>
  <c r="Y28" i="30" s="1"/>
  <c r="X38" i="30"/>
  <c r="Y38" i="30" s="1"/>
  <c r="X60" i="30"/>
  <c r="Y60" i="30" s="1"/>
  <c r="X89" i="30"/>
  <c r="Y89" i="30" s="1"/>
  <c r="X45" i="30"/>
  <c r="Y45" i="30" s="1"/>
  <c r="X63" i="30"/>
  <c r="Y63" i="30" s="1"/>
  <c r="X100" i="30"/>
  <c r="Y100" i="30" s="1"/>
  <c r="X27" i="30"/>
  <c r="Y27" i="30" s="1"/>
  <c r="X76" i="30"/>
  <c r="Y76" i="30" s="1"/>
  <c r="X41" i="30"/>
  <c r="Y41" i="30" s="1"/>
  <c r="X58" i="30"/>
  <c r="Y58" i="30" s="1"/>
  <c r="X73" i="30"/>
  <c r="Y73" i="30" s="1"/>
  <c r="X83" i="30"/>
  <c r="Y83" i="30" s="1"/>
  <c r="W96" i="30"/>
  <c r="V96" i="30"/>
  <c r="V82" i="30"/>
  <c r="W82" i="30"/>
  <c r="W99" i="30"/>
  <c r="V99" i="30"/>
  <c r="V81" i="30"/>
  <c r="W81" i="30"/>
  <c r="W95" i="30"/>
  <c r="V95" i="30"/>
  <c r="V102" i="30"/>
  <c r="W102" i="30"/>
  <c r="W91" i="30"/>
  <c r="V91" i="30"/>
  <c r="W86" i="30"/>
  <c r="V86" i="30"/>
  <c r="V101" i="30"/>
  <c r="W101" i="30"/>
  <c r="V44" i="30"/>
  <c r="W44" i="30"/>
  <c r="V16" i="30"/>
  <c r="V47" i="30" s="1"/>
  <c r="W16" i="30"/>
  <c r="V21" i="30"/>
  <c r="W21" i="30"/>
  <c r="P50" i="30"/>
  <c r="P51" i="30" s="1"/>
  <c r="P52" i="30" s="1"/>
  <c r="P53" i="30" s="1"/>
  <c r="P54" i="30" s="1"/>
  <c r="P55" i="30" s="1"/>
  <c r="O54" i="11" s="1"/>
  <c r="E46" i="12" s="1"/>
  <c r="I42" i="30"/>
  <c r="N50" i="30"/>
  <c r="N51" i="30" s="1"/>
  <c r="N52" i="30" s="1"/>
  <c r="N53" i="30" s="1"/>
  <c r="N54" i="30" s="1"/>
  <c r="N55" i="30" s="1"/>
  <c r="H50" i="11" s="1"/>
  <c r="O50" i="30"/>
  <c r="O51" i="30" s="1"/>
  <c r="O52" i="30" s="1"/>
  <c r="O53" i="30" s="1"/>
  <c r="O54" i="30" s="1"/>
  <c r="O55" i="30" s="1"/>
  <c r="H52" i="11" s="1"/>
  <c r="BC48" i="11"/>
  <c r="V24" i="13"/>
  <c r="V22" i="13"/>
  <c r="V20" i="13"/>
  <c r="V18" i="13"/>
  <c r="V16" i="13"/>
  <c r="Q27" i="13"/>
  <c r="Q26" i="13"/>
  <c r="Q25" i="13"/>
  <c r="Q24" i="13"/>
  <c r="Q23" i="13"/>
  <c r="Q22" i="13"/>
  <c r="Q21" i="13"/>
  <c r="Q20" i="13"/>
  <c r="Q19" i="13"/>
  <c r="Q18" i="13"/>
  <c r="Q17" i="13"/>
  <c r="Q16" i="13"/>
  <c r="Q15" i="13"/>
  <c r="K27" i="13"/>
  <c r="K26" i="13"/>
  <c r="K25" i="13"/>
  <c r="K24" i="13"/>
  <c r="K23" i="13"/>
  <c r="K22" i="13"/>
  <c r="K21" i="13"/>
  <c r="K20" i="13"/>
  <c r="K19" i="13"/>
  <c r="K18" i="13"/>
  <c r="K17" i="13"/>
  <c r="K16" i="13"/>
  <c r="K15" i="13"/>
  <c r="F23" i="13"/>
  <c r="F21" i="13"/>
  <c r="F19" i="13"/>
  <c r="F17" i="13"/>
  <c r="F15" i="13"/>
  <c r="G45" i="12"/>
  <c r="X16" i="30" l="1"/>
  <c r="Y16" i="30" s="1"/>
  <c r="X95" i="30"/>
  <c r="Y95" i="30" s="1"/>
  <c r="X44" i="30"/>
  <c r="Y44" i="30" s="1"/>
  <c r="X101" i="30"/>
  <c r="Y101" i="30" s="1"/>
  <c r="X99" i="30"/>
  <c r="Y99" i="30" s="1"/>
  <c r="X96" i="30"/>
  <c r="Y96" i="30" s="1"/>
  <c r="X81" i="30"/>
  <c r="Y81" i="30" s="1"/>
  <c r="X82" i="30"/>
  <c r="Y82" i="30" s="1"/>
  <c r="X91" i="30"/>
  <c r="Y91" i="30" s="1"/>
  <c r="X21" i="30"/>
  <c r="Y21" i="30" s="1"/>
  <c r="X102" i="30"/>
  <c r="Y102" i="30" s="1"/>
  <c r="X86" i="30"/>
  <c r="Y86" i="30" s="1"/>
  <c r="V23" i="30"/>
  <c r="V39" i="30" s="1"/>
  <c r="V49" i="30" s="1"/>
  <c r="V138" i="30"/>
  <c r="E44" i="12"/>
  <c r="V84" i="30" l="1"/>
  <c r="W138" i="30"/>
  <c r="W2" i="30"/>
  <c r="W47" i="30"/>
  <c r="I28" i="12"/>
  <c r="M15" i="14"/>
  <c r="X47" i="30" l="1"/>
  <c r="Y47" i="30" s="1"/>
  <c r="X2" i="30"/>
  <c r="Y2" i="30" s="1"/>
  <c r="X138" i="30"/>
  <c r="Y138" i="30" s="1"/>
  <c r="W39" i="30"/>
  <c r="V118" i="30"/>
  <c r="W49" i="30"/>
  <c r="W84" i="30"/>
  <c r="W5" i="30"/>
  <c r="W23" i="30"/>
  <c r="X39" i="30" l="1"/>
  <c r="Y39" i="30" s="1"/>
  <c r="BA23" i="8" s="1"/>
  <c r="BE23" i="8" s="1"/>
  <c r="X49" i="30"/>
  <c r="Y49" i="30" s="1"/>
  <c r="X23" i="30"/>
  <c r="Y23" i="30" s="1"/>
  <c r="BA18" i="8" s="1"/>
  <c r="BE18" i="8" s="1"/>
  <c r="X84" i="30"/>
  <c r="Y84" i="30" s="1"/>
  <c r="X5" i="30"/>
  <c r="Y5" i="30" s="1"/>
  <c r="BB23" i="8"/>
  <c r="V132" i="30"/>
  <c r="C38" i="19" s="1"/>
  <c r="BE28" i="8"/>
  <c r="BB18" i="8"/>
  <c r="N23" i="8" l="1"/>
  <c r="P23" i="8"/>
  <c r="R23" i="8"/>
  <c r="D32" i="19"/>
  <c r="C31" i="19"/>
  <c r="G31" i="19"/>
  <c r="D30" i="19"/>
  <c r="C30" i="19"/>
  <c r="G29" i="19"/>
  <c r="G37" i="19"/>
  <c r="C29" i="19"/>
  <c r="D29" i="19"/>
  <c r="C33" i="19"/>
  <c r="G30" i="19"/>
  <c r="D35" i="19"/>
  <c r="C35" i="19"/>
  <c r="G32" i="19"/>
  <c r="D31" i="19"/>
  <c r="G33" i="19"/>
  <c r="D39" i="19"/>
  <c r="D34" i="19"/>
  <c r="C32" i="19"/>
  <c r="C39" i="19"/>
  <c r="D33" i="19"/>
  <c r="C34" i="19"/>
  <c r="R28" i="8"/>
  <c r="N28" i="8"/>
  <c r="P28" i="8"/>
  <c r="C36" i="19"/>
  <c r="G34" i="19"/>
  <c r="R18" i="8"/>
  <c r="N18" i="8"/>
  <c r="P18" i="8"/>
  <c r="D37" i="19"/>
  <c r="W132" i="30"/>
  <c r="W118" i="30"/>
  <c r="D38" i="19"/>
  <c r="G36" i="19"/>
  <c r="D36" i="19"/>
  <c r="G39" i="19"/>
  <c r="D40" i="19"/>
  <c r="C37" i="19"/>
  <c r="C40" i="19"/>
  <c r="G35" i="19"/>
  <c r="G40" i="19"/>
  <c r="G38" i="19"/>
  <c r="BB28" i="8"/>
  <c r="W148" i="30" l="1"/>
  <c r="X148" i="30" s="1"/>
  <c r="Y148" i="30" s="1"/>
  <c r="W9" i="30"/>
  <c r="X9" i="30" s="1"/>
  <c r="Y9" i="30" s="1"/>
  <c r="BA13" i="8" s="1"/>
  <c r="X118" i="30"/>
  <c r="Y118" i="30" s="1"/>
  <c r="X132" i="30"/>
  <c r="Y132" i="30" s="1"/>
  <c r="BB33" i="8"/>
  <c r="BE13" i="8" l="1"/>
  <c r="BB13" i="8"/>
  <c r="BA38" i="8"/>
  <c r="BE38" i="8" s="1"/>
  <c r="R38" i="8" s="1"/>
  <c r="BA33" i="8"/>
  <c r="BE33" i="8" s="1"/>
  <c r="N33" i="8" s="1"/>
  <c r="BA40" i="8"/>
  <c r="BB40" i="8" s="1"/>
  <c r="BB53" i="11" s="1"/>
  <c r="BB45" i="12" s="1"/>
  <c r="BB38" i="8"/>
  <c r="R13" i="8" l="1"/>
  <c r="N13" i="8"/>
  <c r="P13" i="8"/>
  <c r="R33" i="8"/>
  <c r="P33" i="8"/>
  <c r="BE40" i="8"/>
  <c r="BA53" i="11"/>
  <c r="BA45" i="12" s="1"/>
  <c r="P38" i="8"/>
  <c r="N38" i="8"/>
  <c r="U53" i="11" l="1"/>
  <c r="J45" i="12" s="1"/>
  <c r="S53" i="11"/>
  <c r="H4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7" authorId="0" shapeId="0" xr:uid="{F1BB3601-6CB2-4683-960F-81DBDCE389E5}">
      <text>
        <r>
          <rPr>
            <sz val="9"/>
            <color indexed="81"/>
            <rFont val="MS P ゴシック"/>
            <family val="3"/>
            <charset val="128"/>
          </rPr>
          <t>【５　調査による指摘の概要】は、調査結果表の入力した内容が自動で入ります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9" authorId="0" shapeId="0" xr:uid="{1A929F51-4679-4E66-B7A2-4D52B680F481}">
      <text>
        <r>
          <rPr>
            <sz val="9"/>
            <color indexed="81"/>
            <rFont val="MS P ゴシック"/>
            <family val="3"/>
            <charset val="128"/>
          </rPr>
          <t>【２　調査の状況は、調査結果表の入力した内容が自動で入ります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C6E3EBB6-D759-4E2B-892A-6DD30893D2B2}">
      <text>
        <r>
          <rPr>
            <sz val="8"/>
            <color indexed="81"/>
            <rFont val="ＭＳ Ｐゴシック"/>
            <family val="3"/>
            <charset val="128"/>
          </rPr>
          <t>調査結果は該当するA列に0～3を入力して下さい
(0:指摘なし 1:要是正のみ 2:既存不適格のみ 3:要是正＋既存不適格)</t>
        </r>
      </text>
    </comment>
    <comment ref="B13" authorId="0" shapeId="0" xr:uid="{70BEB01D-EF26-4EBE-98D2-EEFA887F05E0}">
      <text>
        <r>
          <rPr>
            <sz val="8"/>
            <color indexed="81"/>
            <rFont val="ＭＳ Ｐゴシック"/>
            <family val="3"/>
            <charset val="128"/>
          </rPr>
          <t>特記事項がある場合は該当するB列に1を入力して下さい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28850815-5AC0-487D-A977-C0960556BB2C}">
      <text>
        <r>
          <rPr>
            <sz val="8"/>
            <color indexed="81"/>
            <rFont val="ＭＳ Ｐゴシック"/>
            <family val="3"/>
            <charset val="128"/>
          </rPr>
          <t>調査結果は該当するA列に0～3を入力して下さい
(0:指摘なし 1:要是正のみ 2:既存不適格のみ 3:要是正＋既存不適格)</t>
        </r>
      </text>
    </comment>
    <comment ref="B13" authorId="0" shapeId="0" xr:uid="{2B4E3502-5265-4638-A663-19BCD3498450}">
      <text>
        <r>
          <rPr>
            <sz val="8"/>
            <color indexed="81"/>
            <rFont val="ＭＳ Ｐゴシック"/>
            <family val="3"/>
            <charset val="128"/>
          </rPr>
          <t>特記事項がある場合は該当するB列に1を入力して下さい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FAF3C003-78D3-4504-BF5B-726C64DEDE38}">
      <text>
        <r>
          <rPr>
            <sz val="8"/>
            <color indexed="81"/>
            <rFont val="ＭＳ Ｐゴシック"/>
            <family val="3"/>
            <charset val="128"/>
          </rPr>
          <t>調査結果は該当するA列に0～3を入力して下さい
(0:指摘なし 1:要是正のみ 2:既存不適格のみ 3:要是正＋既存不適格)</t>
        </r>
      </text>
    </comment>
    <comment ref="B13" authorId="0" shapeId="0" xr:uid="{B631E2CF-78E0-48DD-9E1F-F2000EAB4A7B}">
      <text>
        <r>
          <rPr>
            <sz val="8"/>
            <color indexed="81"/>
            <rFont val="ＭＳ Ｐゴシック"/>
            <family val="3"/>
            <charset val="128"/>
          </rPr>
          <t>特記事項がある場合は該当するB列に1を入力して下さい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5D5F75DB-E27E-4A4C-AB08-E8DF21357B86}">
      <text>
        <r>
          <rPr>
            <sz val="8"/>
            <color indexed="81"/>
            <rFont val="ＭＳ Ｐゴシック"/>
            <family val="3"/>
            <charset val="128"/>
          </rPr>
          <t>調査結果は該当するA列に0～3を入力して下さい
(0:指摘なし 1:要是正のみ 2:既存不適格のみ 3:要是正＋既存不適格)</t>
        </r>
      </text>
    </comment>
    <comment ref="B13" authorId="0" shapeId="0" xr:uid="{B611D8D8-5E59-4759-AFFD-477226CB0F95}">
      <text>
        <r>
          <rPr>
            <sz val="8"/>
            <color indexed="81"/>
            <rFont val="ＭＳ Ｐゴシック"/>
            <family val="3"/>
            <charset val="128"/>
          </rPr>
          <t>特記事項がある場合は該当するB列に1を入力して下さい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4247833B-D99B-4138-8E1D-A4850E0BA313}">
      <text>
        <r>
          <rPr>
            <sz val="8"/>
            <color indexed="81"/>
            <rFont val="ＭＳ Ｐゴシック"/>
            <family val="3"/>
            <charset val="128"/>
          </rPr>
          <t>調査結果は該当するA列に0～3を入力して下さい
(0:指摘なし 1:要是正のみ 2:既存不適格のみ 3:要是正＋既存不適格)</t>
        </r>
      </text>
    </comment>
    <comment ref="B13" authorId="0" shapeId="0" xr:uid="{5C6E5FB1-FB60-436B-8A07-F9D1B5B9B7F8}">
      <text>
        <r>
          <rPr>
            <sz val="8"/>
            <color indexed="81"/>
            <rFont val="ＭＳ Ｐゴシック"/>
            <family val="3"/>
            <charset val="128"/>
          </rPr>
          <t>特記事項がある場合は該当するB列に1を入力して下さい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77979A1-1730-4DAD-824A-36E1B406EACD}">
      <text>
        <r>
          <rPr>
            <sz val="8"/>
            <color indexed="81"/>
            <rFont val="ＭＳ Ｐゴシック"/>
            <family val="3"/>
            <charset val="128"/>
          </rPr>
          <t>調査結果は該当するA列に0～3を入力して下さい
(0:指摘なし 1:要是正のみ 2:既存不適格のみ 3:要是正＋既存不適格)</t>
        </r>
      </text>
    </comment>
    <comment ref="B13" authorId="0" shapeId="0" xr:uid="{DF6FA1C0-F908-4249-8C0A-931AA6822D84}">
      <text>
        <r>
          <rPr>
            <sz val="8"/>
            <color indexed="81"/>
            <rFont val="ＭＳ Ｐゴシック"/>
            <family val="3"/>
            <charset val="128"/>
          </rPr>
          <t>特記事項がある場合は該当するB列に1を入力して下さい</t>
        </r>
      </text>
    </comment>
    <comment ref="O27" authorId="0" shapeId="0" xr:uid="{89B912D6-E5A4-47A7-A136-C4F9617A2C8F}">
      <text>
        <r>
          <rPr>
            <sz val="8"/>
            <color indexed="81"/>
            <rFont val="MS P ゴシック"/>
            <family val="3"/>
            <charset val="128"/>
          </rPr>
          <t>改善予定年月は西暦（2025/7等）で入力すると和暦で表示されます。</t>
        </r>
      </text>
    </comment>
  </commentList>
</comments>
</file>

<file path=xl/sharedStrings.xml><?xml version="1.0" encoding="utf-8"?>
<sst xmlns="http://schemas.openxmlformats.org/spreadsheetml/2006/main" count="2163" uniqueCount="1053">
  <si>
    <t>(1)</t>
    <phoneticPr fontId="2"/>
  </si>
  <si>
    <t>擁壁</t>
    <phoneticPr fontId="2"/>
  </si>
  <si>
    <t>がけ</t>
    <phoneticPr fontId="2"/>
  </si>
  <si>
    <t>(1)</t>
    <phoneticPr fontId="2"/>
  </si>
  <si>
    <t>地盤沈下等による不陸、傾斜等の状況</t>
    <rPh sb="0" eb="2">
      <t>ジバン</t>
    </rPh>
    <rPh sb="2" eb="4">
      <t>チンカ</t>
    </rPh>
    <rPh sb="4" eb="5">
      <t>トウ</t>
    </rPh>
    <rPh sb="8" eb="10">
      <t>フリク</t>
    </rPh>
    <rPh sb="11" eb="13">
      <t>ケイシャ</t>
    </rPh>
    <rPh sb="13" eb="14">
      <t>トウ</t>
    </rPh>
    <rPh sb="15" eb="17">
      <t>ジョウキョウ</t>
    </rPh>
    <phoneticPr fontId="2"/>
  </si>
  <si>
    <t>非常用の進入口等</t>
    <phoneticPr fontId="2"/>
  </si>
  <si>
    <t>非常用エレベーター</t>
    <phoneticPr fontId="2"/>
  </si>
  <si>
    <t>(1)</t>
    <phoneticPr fontId="2"/>
  </si>
  <si>
    <t>特殊な構造等</t>
    <phoneticPr fontId="2"/>
  </si>
  <si>
    <t>膜張力及びケーブル張力の状況</t>
    <phoneticPr fontId="2"/>
  </si>
  <si>
    <t>照明器具、懸垂物等</t>
    <phoneticPr fontId="2"/>
  </si>
  <si>
    <t>居室の採光及び換気</t>
    <phoneticPr fontId="2"/>
  </si>
  <si>
    <t>石綿等を添加した建築材料</t>
    <phoneticPr fontId="2"/>
  </si>
  <si>
    <t>(1)</t>
    <phoneticPr fontId="2"/>
  </si>
  <si>
    <t>令第120条第2項に規定する通路等</t>
    <phoneticPr fontId="2"/>
  </si>
  <si>
    <t>令第120条第2項に規定する通路等の確保の状況</t>
    <phoneticPr fontId="2"/>
  </si>
  <si>
    <t>く体等</t>
    <rPh sb="1" eb="2">
      <t>タイ</t>
    </rPh>
    <rPh sb="2" eb="3">
      <t>トウ</t>
    </rPh>
    <phoneticPr fontId="2"/>
  </si>
  <si>
    <t>木造の外壁く体の劣化及び損傷の状況</t>
    <rPh sb="3" eb="5">
      <t>ガイヘキ</t>
    </rPh>
    <rPh sb="6" eb="7">
      <t>タイ</t>
    </rPh>
    <rPh sb="8" eb="10">
      <t>レッカ</t>
    </rPh>
    <rPh sb="10" eb="12">
      <t>オ</t>
    </rPh>
    <rPh sb="12" eb="14">
      <t>ソンショウ</t>
    </rPh>
    <rPh sb="15" eb="17">
      <t>ジョウキョウ</t>
    </rPh>
    <phoneticPr fontId="2"/>
  </si>
  <si>
    <t>組積造の外壁く体の劣化及び損傷の状況</t>
    <rPh sb="11" eb="13">
      <t>オ</t>
    </rPh>
    <phoneticPr fontId="2"/>
  </si>
  <si>
    <t>補強コンクリートブロック造の外壁く体の劣化及び損傷の状況</t>
    <rPh sb="21" eb="23">
      <t>オ</t>
    </rPh>
    <phoneticPr fontId="2"/>
  </si>
  <si>
    <t>鉄骨造の外壁く体の劣化及び損傷の状況</t>
    <rPh sb="11" eb="13">
      <t>オ</t>
    </rPh>
    <phoneticPr fontId="2"/>
  </si>
  <si>
    <t>鉄筋コンクリート造及び鉄骨鉄筋コンクリート造の外壁く体の劣化及び損傷の状況</t>
    <rPh sb="8" eb="9">
      <t>ゾウ</t>
    </rPh>
    <rPh sb="9" eb="10">
      <t>オヨ</t>
    </rPh>
    <rPh sb="11" eb="13">
      <t>テッコツ</t>
    </rPh>
    <rPh sb="13" eb="15">
      <t>テッキン</t>
    </rPh>
    <rPh sb="21" eb="22">
      <t>ゾウ</t>
    </rPh>
    <rPh sb="30" eb="32">
      <t>オ</t>
    </rPh>
    <phoneticPr fontId="2"/>
  </si>
  <si>
    <t>タイル、石ばり等(乾式工法によるものを除く。)、モルタル等の劣化及び損傷の状況</t>
    <rPh sb="9" eb="11">
      <t>カンシキ</t>
    </rPh>
    <rPh sb="11" eb="13">
      <t>コウホウ</t>
    </rPh>
    <rPh sb="19" eb="20">
      <t>ノゾ</t>
    </rPh>
    <rPh sb="28" eb="29">
      <t>ナド</t>
    </rPh>
    <rPh sb="30" eb="32">
      <t>レッカ</t>
    </rPh>
    <rPh sb="32" eb="34">
      <t>オ</t>
    </rPh>
    <rPh sb="34" eb="36">
      <t>ソンショウ</t>
    </rPh>
    <rPh sb="37" eb="39">
      <t>ジョウキョウ</t>
    </rPh>
    <phoneticPr fontId="2"/>
  </si>
  <si>
    <t>木造の壁の室内に面する部分のく体の劣化及び損傷の状況</t>
    <rPh sb="3" eb="4">
      <t>カベ</t>
    </rPh>
    <rPh sb="5" eb="7">
      <t>シツナイ</t>
    </rPh>
    <rPh sb="8" eb="9">
      <t>メン</t>
    </rPh>
    <rPh sb="11" eb="13">
      <t>ブブン</t>
    </rPh>
    <rPh sb="15" eb="16">
      <t>カラダ</t>
    </rPh>
    <rPh sb="17" eb="19">
      <t>レッカ</t>
    </rPh>
    <rPh sb="19" eb="20">
      <t>オヨ</t>
    </rPh>
    <rPh sb="21" eb="23">
      <t>ソンショウ</t>
    </rPh>
    <rPh sb="24" eb="26">
      <t>ジョウキョウ</t>
    </rPh>
    <phoneticPr fontId="2"/>
  </si>
  <si>
    <t>組積造の壁の室内に面する部分のく体の劣化及び損傷の状況</t>
    <rPh sb="4" eb="5">
      <t>カベ</t>
    </rPh>
    <rPh sb="6" eb="8">
      <t>シツナイ</t>
    </rPh>
    <rPh sb="9" eb="10">
      <t>メン</t>
    </rPh>
    <rPh sb="12" eb="14">
      <t>ブブン</t>
    </rPh>
    <rPh sb="20" eb="22">
      <t>オ</t>
    </rPh>
    <phoneticPr fontId="2"/>
  </si>
  <si>
    <t>補強コンクリートブロック造の壁の室内に面する部分のく体の劣化及び損傷の状況</t>
    <rPh sb="16" eb="18">
      <t>シツナイ</t>
    </rPh>
    <rPh sb="19" eb="20">
      <t>メン</t>
    </rPh>
    <rPh sb="22" eb="24">
      <t>ブブン</t>
    </rPh>
    <rPh sb="30" eb="32">
      <t>オ</t>
    </rPh>
    <phoneticPr fontId="2"/>
  </si>
  <si>
    <t>鉄骨造の壁の室内に面する部分のく体の劣化及び損傷の状況</t>
    <rPh sb="6" eb="8">
      <t>シツナイ</t>
    </rPh>
    <phoneticPr fontId="2"/>
  </si>
  <si>
    <t>鉄筋コンクリート造及び鉄骨鉄筋コンクリート造の壁の室内に面する部分のく体の劣化及び損傷の状況</t>
    <rPh sb="8" eb="9">
      <t>ゾウ</t>
    </rPh>
    <rPh sb="9" eb="10">
      <t>オヨ</t>
    </rPh>
    <rPh sb="11" eb="13">
      <t>テッコツ</t>
    </rPh>
    <rPh sb="13" eb="15">
      <t>テッキン</t>
    </rPh>
    <rPh sb="21" eb="22">
      <t>ゾウ</t>
    </rPh>
    <phoneticPr fontId="2"/>
  </si>
  <si>
    <t>鉄骨造の床く体の劣化及び損傷の状況</t>
    <rPh sb="4" eb="5">
      <t>ユカ</t>
    </rPh>
    <rPh sb="10" eb="12">
      <t>オ</t>
    </rPh>
    <phoneticPr fontId="2"/>
  </si>
  <si>
    <t>木造の床く体の劣化及び損傷の状況</t>
    <rPh sb="3" eb="4">
      <t>ユカ</t>
    </rPh>
    <rPh sb="5" eb="6">
      <t>タイ</t>
    </rPh>
    <rPh sb="7" eb="9">
      <t>レッカ</t>
    </rPh>
    <rPh sb="9" eb="11">
      <t>オ</t>
    </rPh>
    <rPh sb="11" eb="13">
      <t>ソンショウ</t>
    </rPh>
    <rPh sb="14" eb="16">
      <t>ジョウキョウ</t>
    </rPh>
    <phoneticPr fontId="2"/>
  </si>
  <si>
    <t>附帯金物の劣化及び損傷の状況</t>
    <rPh sb="0" eb="1">
      <t>フ</t>
    </rPh>
    <phoneticPr fontId="2"/>
  </si>
  <si>
    <t>附帯金物の劣化及び損傷の状況</t>
    <rPh sb="0" eb="2">
      <t>フタイ</t>
    </rPh>
    <rPh sb="2" eb="4">
      <t>カナモノ</t>
    </rPh>
    <rPh sb="5" eb="7">
      <t>レッカ</t>
    </rPh>
    <rPh sb="7" eb="9">
      <t>オ</t>
    </rPh>
    <rPh sb="9" eb="11">
      <t>ソンショウ</t>
    </rPh>
    <rPh sb="12" eb="14">
      <t>ジョウキョウ</t>
    </rPh>
    <phoneticPr fontId="2"/>
  </si>
  <si>
    <t>無</t>
    <rPh sb="0" eb="1">
      <t>ム</t>
    </rPh>
    <phoneticPr fontId="2"/>
  </si>
  <si>
    <t xml:space="preserve">有 </t>
    <rPh sb="0" eb="1">
      <t>アリ</t>
    </rPh>
    <phoneticPr fontId="2"/>
  </si>
  <si>
    <t>有</t>
    <rPh sb="0" eb="1">
      <t>ユウ</t>
    </rPh>
    <phoneticPr fontId="2"/>
  </si>
  <si>
    <t>)知事登録</t>
    <rPh sb="1" eb="3">
      <t>チジ</t>
    </rPh>
    <rPh sb="3" eb="5">
      <t>トウロク</t>
    </rPh>
    <phoneticPr fontId="2"/>
  </si>
  <si>
    <t>）建築士事務所</t>
    <rPh sb="4" eb="6">
      <t>ジム</t>
    </rPh>
    <rPh sb="6" eb="7">
      <t>ショ</t>
    </rPh>
    <phoneticPr fontId="2"/>
  </si>
  <si>
    <t>要是正の指摘あり（</t>
    <rPh sb="0" eb="1">
      <t>ヨウ</t>
    </rPh>
    <rPh sb="1" eb="3">
      <t>ゼセイ</t>
    </rPh>
    <rPh sb="4" eb="6">
      <t>シテキ</t>
    </rPh>
    <phoneticPr fontId="2"/>
  </si>
  <si>
    <t>１</t>
    <phoneticPr fontId="2"/>
  </si>
  <si>
    <t>２</t>
    <phoneticPr fontId="2"/>
  </si>
  <si>
    <t>３</t>
    <phoneticPr fontId="2"/>
  </si>
  <si>
    <t>４</t>
    <phoneticPr fontId="2"/>
  </si>
  <si>
    <t>５</t>
    <phoneticPr fontId="2"/>
  </si>
  <si>
    <t>６</t>
    <phoneticPr fontId="2"/>
  </si>
  <si>
    <t>日実施</t>
    <rPh sb="0" eb="1">
      <t>ニチ</t>
    </rPh>
    <rPh sb="1" eb="3">
      <t>ジッシ</t>
    </rPh>
    <phoneticPr fontId="2"/>
  </si>
  <si>
    <t>日報告）</t>
    <rPh sb="0" eb="1">
      <t>ニチ</t>
    </rPh>
    <rPh sb="1" eb="3">
      <t>ホウコク</t>
    </rPh>
    <phoneticPr fontId="2"/>
  </si>
  <si>
    <t>その他（</t>
    <phoneticPr fontId="2"/>
  </si>
  <si>
    <t>（</t>
    <phoneticPr fontId="2"/>
  </si>
  <si>
    <t>）</t>
    <phoneticPr fontId="2"/>
  </si>
  <si>
    <t>地上</t>
    <phoneticPr fontId="2"/>
  </si>
  <si>
    <t>地下</t>
    <phoneticPr fontId="2"/>
  </si>
  <si>
    <t>（</t>
    <phoneticPr fontId="2"/>
  </si>
  <si>
    <t>耐火性能検証法</t>
    <phoneticPr fontId="2"/>
  </si>
  <si>
    <t>有</t>
    <phoneticPr fontId="2"/>
  </si>
  <si>
    <t>有</t>
    <phoneticPr fontId="2"/>
  </si>
  <si>
    <t>）建築士</t>
    <phoneticPr fontId="2"/>
  </si>
  <si>
    <t>）登録</t>
    <phoneticPr fontId="2"/>
  </si>
  <si>
    <t>(</t>
    <phoneticPr fontId="2"/>
  </si>
  <si>
    <t>改善予定</t>
    <phoneticPr fontId="2"/>
  </si>
  <si>
    <t>その他</t>
  </si>
  <si>
    <t>調　査　結　果　図</t>
  </si>
  <si>
    <t>番号</t>
  </si>
  <si>
    <t>調査項目</t>
  </si>
  <si>
    <t>敷地及び地盤</t>
  </si>
  <si>
    <t>地盤</t>
  </si>
  <si>
    <t>敷地</t>
  </si>
  <si>
    <t>敷地内の通路等</t>
  </si>
  <si>
    <t>建築物の外部</t>
  </si>
  <si>
    <t>基礎</t>
  </si>
  <si>
    <t>土台（木造に限る。）</t>
  </si>
  <si>
    <t>外壁</t>
  </si>
  <si>
    <t>屋上及び屋根</t>
  </si>
  <si>
    <t>建築物の内部</t>
  </si>
  <si>
    <t>防火区画</t>
  </si>
  <si>
    <t>壁の室内に面する部分</t>
  </si>
  <si>
    <t>床</t>
  </si>
  <si>
    <t>天井</t>
  </si>
  <si>
    <t>照明器具、懸垂物等</t>
  </si>
  <si>
    <t>居室の採光及び換気</t>
  </si>
  <si>
    <t>石綿等を添加した建築材料</t>
  </si>
  <si>
    <t>避難施設等</t>
  </si>
  <si>
    <t>令第120条第２項に規定する通路等</t>
  </si>
  <si>
    <t>廊下</t>
  </si>
  <si>
    <t>出入口等</t>
  </si>
  <si>
    <t>屋上広場</t>
  </si>
  <si>
    <t>避難上有効なバルコニー</t>
  </si>
  <si>
    <t>階段</t>
  </si>
  <si>
    <t>排煙設備等</t>
  </si>
  <si>
    <t>その他の設備等　</t>
  </si>
  <si>
    <t>地下街等</t>
  </si>
  <si>
    <t>特殊な構造等</t>
  </si>
  <si>
    <t>避雷設備</t>
  </si>
  <si>
    <t>煙突</t>
  </si>
  <si>
    <t>塀</t>
    <phoneticPr fontId="2"/>
  </si>
  <si>
    <t>(15)</t>
    <phoneticPr fontId="2"/>
  </si>
  <si>
    <t>敷地に直接設置した広告塔及び広告板</t>
    <rPh sb="0" eb="2">
      <t>シキチ</t>
    </rPh>
    <rPh sb="3" eb="5">
      <t>チョクセツ</t>
    </rPh>
    <rPh sb="5" eb="7">
      <t>セッチ</t>
    </rPh>
    <phoneticPr fontId="2"/>
  </si>
  <si>
    <t>屋上面</t>
    <phoneticPr fontId="2"/>
  </si>
  <si>
    <t>屋根</t>
    <phoneticPr fontId="2"/>
  </si>
  <si>
    <t>(13)</t>
    <phoneticPr fontId="2"/>
  </si>
  <si>
    <t>自動回転ドア</t>
    <phoneticPr fontId="2"/>
  </si>
  <si>
    <t>関係写真</t>
  </si>
  <si>
    <t>部位</t>
  </si>
  <si>
    <t>調査結果</t>
  </si>
  <si>
    <t>写真貼付</t>
  </si>
  <si>
    <t>特記事項</t>
  </si>
  <si>
    <t>床面積</t>
    <phoneticPr fontId="2"/>
  </si>
  <si>
    <t>階別床面積の合計</t>
    <phoneticPr fontId="2"/>
  </si>
  <si>
    <t>㎡)</t>
    <phoneticPr fontId="2"/>
  </si>
  <si>
    <t>（</t>
    <phoneticPr fontId="2"/>
  </si>
  <si>
    <t>㎡)</t>
    <phoneticPr fontId="2"/>
  </si>
  <si>
    <t>階避難安全検証法（</t>
    <phoneticPr fontId="2"/>
  </si>
  <si>
    <t>各階平面図あり）</t>
    <phoneticPr fontId="2"/>
  </si>
  <si>
    <t>（完了年月</t>
    <phoneticPr fontId="2"/>
  </si>
  <si>
    <t>)（</t>
    <phoneticPr fontId="2"/>
  </si>
  <si>
    <t>㎡)（</t>
    <phoneticPr fontId="2"/>
  </si>
  <si>
    <t>㎡)（</t>
    <phoneticPr fontId="2"/>
  </si>
  <si>
    <t>１ 各面共通関係</t>
    <phoneticPr fontId="2"/>
  </si>
  <si>
    <t>② 数字は算用数字を、単位はメートル法を用いてください。</t>
    <phoneticPr fontId="2"/>
  </si>
  <si>
    <t>階）</t>
    <phoneticPr fontId="2"/>
  </si>
  <si>
    <t>その他</t>
    <phoneticPr fontId="2"/>
  </si>
  <si>
    <t>）</t>
    <phoneticPr fontId="2"/>
  </si>
  <si>
    <t>有　(</t>
    <phoneticPr fontId="2"/>
  </si>
  <si>
    <t>各階平面図あり）</t>
    <phoneticPr fontId="2"/>
  </si>
  <si>
    <t>指摘なし</t>
    <phoneticPr fontId="2"/>
  </si>
  <si>
    <t>敷地</t>
    <phoneticPr fontId="2"/>
  </si>
  <si>
    <t>く体等</t>
    <phoneticPr fontId="2"/>
  </si>
  <si>
    <t>外装仕上げ材等</t>
    <phoneticPr fontId="2"/>
  </si>
  <si>
    <t>乾式工法によるタイル、石ばり等の劣化及び損傷の状況</t>
    <phoneticPr fontId="2"/>
  </si>
  <si>
    <t>(1)</t>
    <phoneticPr fontId="2"/>
  </si>
  <si>
    <t>屋上面</t>
    <phoneticPr fontId="2"/>
  </si>
  <si>
    <t>防火区画の外周部</t>
    <phoneticPr fontId="2"/>
  </si>
  <si>
    <t>その３</t>
    <phoneticPr fontId="2"/>
  </si>
  <si>
    <t>給水管、配電管その他の管又は風道の区画貫通部の充填等の処理の状況</t>
    <phoneticPr fontId="2"/>
  </si>
  <si>
    <t>その５</t>
    <phoneticPr fontId="2"/>
  </si>
  <si>
    <t>その６</t>
    <phoneticPr fontId="2"/>
  </si>
  <si>
    <t>上部構造の可動の状況</t>
    <phoneticPr fontId="2"/>
  </si>
  <si>
    <t>殿</t>
    <rPh sb="0" eb="1">
      <t>ドノ</t>
    </rPh>
    <phoneticPr fontId="2"/>
  </si>
  <si>
    <t>（注：ロ　指摘の概要については、既存不適格を除く要是正の指摘事項のみについて記載のこと。）</t>
    <rPh sb="1" eb="2">
      <t>チュウ</t>
    </rPh>
    <rPh sb="5" eb="7">
      <t>シテキ</t>
    </rPh>
    <rPh sb="8" eb="10">
      <t>ガイヨウ</t>
    </rPh>
    <rPh sb="16" eb="18">
      <t>キゾン</t>
    </rPh>
    <rPh sb="18" eb="21">
      <t>フテキカク</t>
    </rPh>
    <rPh sb="22" eb="23">
      <t>ノゾ</t>
    </rPh>
    <rPh sb="24" eb="25">
      <t>ヨウ</t>
    </rPh>
    <rPh sb="25" eb="27">
      <t>ゼセイ</t>
    </rPh>
    <rPh sb="28" eb="30">
      <t>シテキ</t>
    </rPh>
    <rPh sb="30" eb="32">
      <t>ジコウ</t>
    </rPh>
    <rPh sb="38" eb="40">
      <t>キサイ</t>
    </rPh>
    <phoneticPr fontId="2"/>
  </si>
  <si>
    <t>① ※印のある欄は、記入しないでください。</t>
    <phoneticPr fontId="2"/>
  </si>
  <si>
    <t>鉄筋コンクリート造及び鉄骨鉄筋コンクリート造の床く体の劣化及び損傷の状況</t>
    <rPh sb="8" eb="9">
      <t>ゾウ</t>
    </rPh>
    <rPh sb="9" eb="10">
      <t>オヨ</t>
    </rPh>
    <rPh sb="11" eb="13">
      <t>テッコツ</t>
    </rPh>
    <rPh sb="13" eb="15">
      <t>テッキン</t>
    </rPh>
    <rPh sb="21" eb="22">
      <t>ゾウ</t>
    </rPh>
    <rPh sb="23" eb="24">
      <t>ユカ</t>
    </rPh>
    <rPh sb="29" eb="31">
      <t>オ</t>
    </rPh>
    <phoneticPr fontId="2"/>
  </si>
  <si>
    <t>（重要なお知らせ）</t>
    <rPh sb="1" eb="3">
      <t>ジュウヨウ</t>
    </rPh>
    <rPh sb="5" eb="6">
      <t>シ</t>
    </rPh>
    <phoneticPr fontId="2"/>
  </si>
  <si>
    <t>(注意)</t>
    <rPh sb="1" eb="3">
      <t>チュウイ</t>
    </rPh>
    <phoneticPr fontId="2"/>
  </si>
  <si>
    <t>①</t>
    <phoneticPr fontId="2"/>
  </si>
  <si>
    <t>②</t>
    <phoneticPr fontId="2"/>
  </si>
  <si>
    <t>記入欄が不足する場合は、枠を拡大、行を追加して記入するか、別紙に必要な事項を記入して添えてください。</t>
    <rPh sb="0" eb="2">
      <t>キニュウ</t>
    </rPh>
    <rPh sb="2" eb="3">
      <t>ラン</t>
    </rPh>
    <rPh sb="4" eb="6">
      <t>フソク</t>
    </rPh>
    <rPh sb="8" eb="10">
      <t>バアイ</t>
    </rPh>
    <rPh sb="12" eb="13">
      <t>ワク</t>
    </rPh>
    <rPh sb="14" eb="16">
      <t>カクダイ</t>
    </rPh>
    <rPh sb="17" eb="18">
      <t>ギョウ</t>
    </rPh>
    <rPh sb="19" eb="21">
      <t>ツイカ</t>
    </rPh>
    <rPh sb="23" eb="25">
      <t>キニュウ</t>
    </rPh>
    <rPh sb="29" eb="31">
      <t>ベッシ</t>
    </rPh>
    <rPh sb="32" eb="34">
      <t>ヒツヨウ</t>
    </rPh>
    <rPh sb="35" eb="37">
      <t>ジコウ</t>
    </rPh>
    <rPh sb="38" eb="40">
      <t>キニュウ</t>
    </rPh>
    <rPh sb="42" eb="43">
      <t>ソ</t>
    </rPh>
    <phoneticPr fontId="2"/>
  </si>
  <si>
    <t>③</t>
    <phoneticPr fontId="2"/>
  </si>
  <si>
    <t>④</t>
    <phoneticPr fontId="2"/>
  </si>
  <si>
    <t>⑤</t>
    <phoneticPr fontId="2"/>
  </si>
  <si>
    <t>写真は、当該部位の外観の状況が確認できるように撮影したものを添付してください。</t>
    <rPh sb="0" eb="2">
      <t>シャシン</t>
    </rPh>
    <rPh sb="4" eb="6">
      <t>トウガイ</t>
    </rPh>
    <rPh sb="6" eb="8">
      <t>ブイ</t>
    </rPh>
    <rPh sb="9" eb="11">
      <t>ガイカン</t>
    </rPh>
    <rPh sb="12" eb="14">
      <t>ジョウキョウ</t>
    </rPh>
    <rPh sb="15" eb="17">
      <t>カクニン</t>
    </rPh>
    <rPh sb="23" eb="25">
      <t>サツエイ</t>
    </rPh>
    <rPh sb="30" eb="32">
      <t>テンプ</t>
    </rPh>
    <phoneticPr fontId="2"/>
  </si>
  <si>
    <t>年</t>
    <rPh sb="0" eb="1">
      <t>ネン</t>
    </rPh>
    <phoneticPr fontId="2"/>
  </si>
  <si>
    <t>月</t>
    <rPh sb="0" eb="1">
      <t>ガツ</t>
    </rPh>
    <phoneticPr fontId="2"/>
  </si>
  <si>
    <t>日</t>
    <rPh sb="0" eb="1">
      <t>ニチ</t>
    </rPh>
    <phoneticPr fontId="2"/>
  </si>
  <si>
    <t>第</t>
    <rPh sb="0" eb="1">
      <t>ダイ</t>
    </rPh>
    <phoneticPr fontId="2"/>
  </si>
  <si>
    <t>号</t>
    <rPh sb="0" eb="1">
      <t>ゴウ</t>
    </rPh>
    <phoneticPr fontId="2"/>
  </si>
  <si>
    <t>有</t>
    <rPh sb="0" eb="1">
      <t>アリ</t>
    </rPh>
    <phoneticPr fontId="2"/>
  </si>
  <si>
    <t>無</t>
    <rPh sb="0" eb="1">
      <t>ナ</t>
    </rPh>
    <phoneticPr fontId="2"/>
  </si>
  <si>
    <t>建築物及びその敷地に関する事項</t>
    <rPh sb="0" eb="3">
      <t>ケンチクブツ</t>
    </rPh>
    <rPh sb="3" eb="4">
      <t>オヨ</t>
    </rPh>
    <rPh sb="7" eb="9">
      <t>シキチ</t>
    </rPh>
    <rPh sb="10" eb="11">
      <t>カン</t>
    </rPh>
    <rPh sb="13" eb="15">
      <t>ジコウ</t>
    </rPh>
    <phoneticPr fontId="2"/>
  </si>
  <si>
    <t>鉄筋コンクリート造</t>
    <rPh sb="0" eb="2">
      <t>テッキン</t>
    </rPh>
    <rPh sb="8" eb="9">
      <t>ツク</t>
    </rPh>
    <phoneticPr fontId="2"/>
  </si>
  <si>
    <t>鉄骨造</t>
    <rPh sb="0" eb="2">
      <t>テッコツ</t>
    </rPh>
    <rPh sb="2" eb="3">
      <t>ツク</t>
    </rPh>
    <phoneticPr fontId="2"/>
  </si>
  <si>
    <t>鉄骨鉄筋コンクリート造</t>
    <rPh sb="0" eb="2">
      <t>テッコツ</t>
    </rPh>
    <rPh sb="2" eb="4">
      <t>テッキン</t>
    </rPh>
    <rPh sb="10" eb="11">
      <t>ツク</t>
    </rPh>
    <phoneticPr fontId="2"/>
  </si>
  <si>
    <t>地上</t>
    <rPh sb="0" eb="2">
      <t>チジョウ</t>
    </rPh>
    <phoneticPr fontId="2"/>
  </si>
  <si>
    <t>地下</t>
    <rPh sb="0" eb="2">
      <t>チカ</t>
    </rPh>
    <phoneticPr fontId="2"/>
  </si>
  <si>
    <t>耐火性能検証法</t>
    <rPh sb="0" eb="2">
      <t>タイカ</t>
    </rPh>
    <rPh sb="2" eb="4">
      <t>セイノウ</t>
    </rPh>
    <rPh sb="4" eb="7">
      <t>ケンショウホウ</t>
    </rPh>
    <phoneticPr fontId="2"/>
  </si>
  <si>
    <t>概要</t>
    <rPh sb="0" eb="2">
      <t>ガイヨウ</t>
    </rPh>
    <phoneticPr fontId="2"/>
  </si>
  <si>
    <t>（第二面）</t>
    <rPh sb="1" eb="2">
      <t>ダイ</t>
    </rPh>
    <rPh sb="2" eb="4">
      <t>ニメン</t>
    </rPh>
    <phoneticPr fontId="2"/>
  </si>
  <si>
    <t>交付番号</t>
    <rPh sb="0" eb="2">
      <t>コウフ</t>
    </rPh>
    <rPh sb="2" eb="4">
      <t>バンゴウ</t>
    </rPh>
    <phoneticPr fontId="2"/>
  </si>
  <si>
    <t>交付者</t>
    <rPh sb="0" eb="2">
      <t>コウフ</t>
    </rPh>
    <rPh sb="2" eb="3">
      <t>シャ</t>
    </rPh>
    <phoneticPr fontId="2"/>
  </si>
  <si>
    <t>指定確認検査機関（</t>
    <rPh sb="0" eb="2">
      <t>シテイ</t>
    </rPh>
    <rPh sb="2" eb="4">
      <t>カクニン</t>
    </rPh>
    <rPh sb="4" eb="6">
      <t>ケンサ</t>
    </rPh>
    <rPh sb="6" eb="8">
      <t>キカン</t>
    </rPh>
    <phoneticPr fontId="2"/>
  </si>
  <si>
    <t>定期調査報告書</t>
    <rPh sb="0" eb="2">
      <t>テイキ</t>
    </rPh>
    <rPh sb="2" eb="4">
      <t>チョウサ</t>
    </rPh>
    <rPh sb="4" eb="7">
      <t>ホウコクショ</t>
    </rPh>
    <phoneticPr fontId="2"/>
  </si>
  <si>
    <t>整理番号</t>
    <rPh sb="0" eb="2">
      <t>セイリ</t>
    </rPh>
    <rPh sb="2" eb="4">
      <t>バンゴウ</t>
    </rPh>
    <phoneticPr fontId="2"/>
  </si>
  <si>
    <t>（第一面）</t>
    <rPh sb="1" eb="2">
      <t>ダイ</t>
    </rPh>
    <rPh sb="2" eb="4">
      <t>イチメン</t>
    </rPh>
    <phoneticPr fontId="2"/>
  </si>
  <si>
    <t>報告者氏名</t>
    <rPh sb="0" eb="3">
      <t>ホウコクシャ</t>
    </rPh>
    <rPh sb="3" eb="5">
      <t>シメイ</t>
    </rPh>
    <phoneticPr fontId="2"/>
  </si>
  <si>
    <t>調査者氏名</t>
    <rPh sb="0" eb="2">
      <t>チョウサ</t>
    </rPh>
    <rPh sb="2" eb="3">
      <t>シャ</t>
    </rPh>
    <rPh sb="3" eb="5">
      <t>シメイ</t>
    </rPh>
    <phoneticPr fontId="2"/>
  </si>
  <si>
    <t>指摘なし</t>
    <rPh sb="0" eb="2">
      <t>シテキ</t>
    </rPh>
    <phoneticPr fontId="2"/>
  </si>
  <si>
    <t>※受付欄</t>
    <rPh sb="1" eb="3">
      <t>ウケツケ</t>
    </rPh>
    <rPh sb="3" eb="4">
      <t>ラン</t>
    </rPh>
    <phoneticPr fontId="2"/>
  </si>
  <si>
    <t>※記事欄</t>
    <rPh sb="1" eb="3">
      <t>キジ</t>
    </rPh>
    <rPh sb="3" eb="4">
      <t>ラン</t>
    </rPh>
    <phoneticPr fontId="2"/>
  </si>
  <si>
    <t>※判定欄</t>
    <rPh sb="1" eb="3">
      <t>ハンテイ</t>
    </rPh>
    <rPh sb="3" eb="4">
      <t>ラン</t>
    </rPh>
    <phoneticPr fontId="2"/>
  </si>
  <si>
    <t>塔屋</t>
    <rPh sb="0" eb="1">
      <t>トウ</t>
    </rPh>
    <rPh sb="1" eb="2">
      <t>ヤ</t>
    </rPh>
    <phoneticPr fontId="2"/>
  </si>
  <si>
    <t>建築主事</t>
    <rPh sb="0" eb="2">
      <t>ケンチク</t>
    </rPh>
    <rPh sb="2" eb="4">
      <t>シュジ</t>
    </rPh>
    <phoneticPr fontId="2"/>
  </si>
  <si>
    <t>(第四面）</t>
    <rPh sb="1" eb="2">
      <t>ダイ</t>
    </rPh>
    <rPh sb="2" eb="3">
      <t>4</t>
    </rPh>
    <rPh sb="3" eb="4">
      <t>メン</t>
    </rPh>
    <phoneticPr fontId="2"/>
  </si>
  <si>
    <t>排煙設備</t>
    <rPh sb="0" eb="2">
      <t>ハイエン</t>
    </rPh>
    <rPh sb="2" eb="4">
      <t>セツビ</t>
    </rPh>
    <phoneticPr fontId="2"/>
  </si>
  <si>
    <t>（</t>
    <phoneticPr fontId="2"/>
  </si>
  <si>
    <t>）</t>
    <phoneticPr fontId="2"/>
  </si>
  <si>
    <t>）</t>
    <phoneticPr fontId="2"/>
  </si>
  <si>
    <t>－</t>
    <phoneticPr fontId="2"/>
  </si>
  <si>
    <t xml:space="preserve">  　　　</t>
    <phoneticPr fontId="2"/>
  </si>
  <si>
    <t>□</t>
    <phoneticPr fontId="2"/>
  </si>
  <si>
    <t>㎡</t>
    <phoneticPr fontId="2"/>
  </si>
  <si>
    <t>㎡</t>
    <phoneticPr fontId="2"/>
  </si>
  <si>
    <t>㎡</t>
    <phoneticPr fontId="2"/>
  </si>
  <si>
    <t>対象外</t>
    <rPh sb="0" eb="3">
      <t>タイショウガイ</t>
    </rPh>
    <phoneticPr fontId="2"/>
  </si>
  <si>
    <t>有（耐震性の有無</t>
    <rPh sb="0" eb="1">
      <t>アリ</t>
    </rPh>
    <rPh sb="2" eb="5">
      <t>タイシンセイ</t>
    </rPh>
    <rPh sb="6" eb="7">
      <t>ウ</t>
    </rPh>
    <rPh sb="7" eb="8">
      <t>ナ</t>
    </rPh>
    <phoneticPr fontId="2"/>
  </si>
  <si>
    <t>有</t>
    <rPh sb="0" eb="1">
      <t>ア</t>
    </rPh>
    <phoneticPr fontId="2"/>
  </si>
  <si>
    <t>用途</t>
    <rPh sb="0" eb="2">
      <t>ヨウト</t>
    </rPh>
    <phoneticPr fontId="2"/>
  </si>
  <si>
    <t>㎡）</t>
  </si>
  <si>
    <t>（第三面）</t>
    <rPh sb="1" eb="2">
      <t>ダイ</t>
    </rPh>
    <rPh sb="2" eb="3">
      <t>サン</t>
    </rPh>
    <rPh sb="3" eb="4">
      <t>メン</t>
    </rPh>
    <phoneticPr fontId="2"/>
  </si>
  <si>
    <t>調査等の概要</t>
    <rPh sb="0" eb="2">
      <t>チョウサ</t>
    </rPh>
    <rPh sb="2" eb="3">
      <t>トウ</t>
    </rPh>
    <rPh sb="4" eb="6">
      <t>ガイヨウ</t>
    </rPh>
    <phoneticPr fontId="2"/>
  </si>
  <si>
    <t>月</t>
    <rPh sb="0" eb="1">
      <t>ツキ</t>
    </rPh>
    <phoneticPr fontId="2"/>
  </si>
  <si>
    <t>既存不適格）</t>
    <rPh sb="0" eb="2">
      <t>キゾン</t>
    </rPh>
    <rPh sb="2" eb="5">
      <t>フテキカク</t>
    </rPh>
    <phoneticPr fontId="2"/>
  </si>
  <si>
    <t>特記すべき事項あり</t>
    <rPh sb="0" eb="2">
      <t>トッキ</t>
    </rPh>
    <rPh sb="5" eb="7">
      <t>ジコウ</t>
    </rPh>
    <phoneticPr fontId="2"/>
  </si>
  <si>
    <t>（避難施設等）</t>
    <rPh sb="1" eb="3">
      <t>ヒナン</t>
    </rPh>
    <rPh sb="3" eb="5">
      <t>シセツ</t>
    </rPh>
    <rPh sb="5" eb="6">
      <t>トウ</t>
    </rPh>
    <phoneticPr fontId="2"/>
  </si>
  <si>
    <t>（その他）</t>
    <rPh sb="3" eb="4">
      <t>タ</t>
    </rPh>
    <phoneticPr fontId="2"/>
  </si>
  <si>
    <t>予定なし</t>
    <rPh sb="0" eb="2">
      <t>ヨテイ</t>
    </rPh>
    <phoneticPr fontId="2"/>
  </si>
  <si>
    <t>実施済</t>
    <rPh sb="0" eb="2">
      <t>ジッシ</t>
    </rPh>
    <rPh sb="2" eb="3">
      <t>ス</t>
    </rPh>
    <phoneticPr fontId="2"/>
  </si>
  <si>
    <t>（該当する室）</t>
    <rPh sb="1" eb="3">
      <t>ガイトウ</t>
    </rPh>
    <rPh sb="5" eb="6">
      <t>シツ</t>
    </rPh>
    <phoneticPr fontId="2"/>
  </si>
  <si>
    <t>建築物等に係る不具合等の状況</t>
    <rPh sb="0" eb="2">
      <t>ケンチク</t>
    </rPh>
    <rPh sb="2" eb="3">
      <t>ブツ</t>
    </rPh>
    <rPh sb="3" eb="4">
      <t>トウ</t>
    </rPh>
    <rPh sb="5" eb="6">
      <t>カカ</t>
    </rPh>
    <rPh sb="7" eb="10">
      <t>フグアイ</t>
    </rPh>
    <rPh sb="10" eb="11">
      <t>トウ</t>
    </rPh>
    <rPh sb="12" eb="14">
      <t>ジョウキョウ</t>
    </rPh>
    <phoneticPr fontId="2"/>
  </si>
  <si>
    <t>不具合等を把握した年月</t>
    <rPh sb="0" eb="3">
      <t>フグアイ</t>
    </rPh>
    <rPh sb="3" eb="4">
      <t>トウ</t>
    </rPh>
    <rPh sb="5" eb="7">
      <t>ハアク</t>
    </rPh>
    <rPh sb="9" eb="11">
      <t>ネンゲツ</t>
    </rPh>
    <phoneticPr fontId="2"/>
  </si>
  <si>
    <t>不具合等の概要</t>
    <rPh sb="0" eb="3">
      <t>フグアイ</t>
    </rPh>
    <rPh sb="3" eb="4">
      <t>トウ</t>
    </rPh>
    <rPh sb="5" eb="7">
      <t>ガイヨウ</t>
    </rPh>
    <phoneticPr fontId="2"/>
  </si>
  <si>
    <t>考えられる原因</t>
    <rPh sb="0" eb="1">
      <t>カンガ</t>
    </rPh>
    <rPh sb="5" eb="6">
      <t>ハラ</t>
    </rPh>
    <rPh sb="6" eb="7">
      <t>イン</t>
    </rPh>
    <phoneticPr fontId="2"/>
  </si>
  <si>
    <t>改善措置の概要等</t>
    <rPh sb="0" eb="2">
      <t>カイゼン</t>
    </rPh>
    <rPh sb="2" eb="4">
      <t>ソチ</t>
    </rPh>
    <rPh sb="5" eb="8">
      <t>ガイヨウトウ</t>
    </rPh>
    <phoneticPr fontId="2"/>
  </si>
  <si>
    <t>（敷地及び地盤）</t>
    <rPh sb="1" eb="3">
      <t>シキチ</t>
    </rPh>
    <rPh sb="3" eb="4">
      <t>オヨ</t>
    </rPh>
    <rPh sb="5" eb="7">
      <t>ジバン</t>
    </rPh>
    <phoneticPr fontId="2"/>
  </si>
  <si>
    <t>（建築物の外部）</t>
    <rPh sb="1" eb="3">
      <t>ケンチク</t>
    </rPh>
    <rPh sb="3" eb="4">
      <t>ブツ</t>
    </rPh>
    <rPh sb="5" eb="7">
      <t>ガイブ</t>
    </rPh>
    <phoneticPr fontId="2"/>
  </si>
  <si>
    <t>（屋上及び屋根）</t>
    <rPh sb="1" eb="3">
      <t>オクジョウ</t>
    </rPh>
    <rPh sb="3" eb="4">
      <t>オヨ</t>
    </rPh>
    <rPh sb="5" eb="7">
      <t>ヤネ</t>
    </rPh>
    <phoneticPr fontId="2"/>
  </si>
  <si>
    <t>（建築物の内部）</t>
    <rPh sb="1" eb="3">
      <t>ケンチク</t>
    </rPh>
    <rPh sb="3" eb="4">
      <t>モノ</t>
    </rPh>
    <rPh sb="5" eb="7">
      <t>ナイブ</t>
    </rPh>
    <phoneticPr fontId="2"/>
  </si>
  <si>
    <t>その他（</t>
    <rPh sb="2" eb="3">
      <t>ホカ</t>
    </rPh>
    <phoneticPr fontId="2"/>
  </si>
  <si>
    <t>改善(予定)年月</t>
    <rPh sb="0" eb="2">
      <t>カイゼン</t>
    </rPh>
    <rPh sb="3" eb="5">
      <t>ヨテイ</t>
    </rPh>
    <rPh sb="6" eb="8">
      <t>ネンゲツ</t>
    </rPh>
    <phoneticPr fontId="2"/>
  </si>
  <si>
    <t>　建築基準法第12条第１項の規定による定期調査の結果を報告します。この報告書に記載の事項は、事実に相違ありません。</t>
    <rPh sb="1" eb="6">
      <t>ケンチクキジュンホウ</t>
    </rPh>
    <rPh sb="6" eb="7">
      <t>ダイ</t>
    </rPh>
    <rPh sb="9" eb="10">
      <t>ジョウ</t>
    </rPh>
    <rPh sb="10" eb="11">
      <t>ダイ</t>
    </rPh>
    <rPh sb="12" eb="13">
      <t>コウ</t>
    </rPh>
    <rPh sb="14" eb="16">
      <t>キテイ</t>
    </rPh>
    <rPh sb="19" eb="21">
      <t>テイキ</t>
    </rPh>
    <rPh sb="21" eb="23">
      <t>チョウサ</t>
    </rPh>
    <rPh sb="24" eb="26">
      <t>ケッカ</t>
    </rPh>
    <rPh sb="27" eb="29">
      <t>ホウコク</t>
    </rPh>
    <rPh sb="35" eb="38">
      <t>ホウコクショ</t>
    </rPh>
    <rPh sb="39" eb="41">
      <t>キサイ</t>
    </rPh>
    <phoneticPr fontId="2"/>
  </si>
  <si>
    <t>(所有者（管理者がある場合は管理者））</t>
    <rPh sb="1" eb="4">
      <t>ショユウシャ</t>
    </rPh>
    <rPh sb="5" eb="8">
      <t>カンリシャ</t>
    </rPh>
    <rPh sb="11" eb="13">
      <t>バアイ</t>
    </rPh>
    <rPh sb="14" eb="17">
      <t>カンリシャ</t>
    </rPh>
    <phoneticPr fontId="2"/>
  </si>
  <si>
    <t>(代表となる調査者）</t>
    <rPh sb="1" eb="3">
      <t>ダイヒョウ</t>
    </rPh>
    <rPh sb="6" eb="9">
      <t>チョウサシャ</t>
    </rPh>
    <phoneticPr fontId="2"/>
  </si>
  <si>
    <t>(その他の調査者）</t>
    <rPh sb="3" eb="4">
      <t>タ</t>
    </rPh>
    <rPh sb="5" eb="8">
      <t>チョウサシャ</t>
    </rPh>
    <phoneticPr fontId="2"/>
  </si>
  <si>
    <t>有（飛散防止措置　無）</t>
    <rPh sb="0" eb="1">
      <t>アリ</t>
    </rPh>
    <rPh sb="2" eb="4">
      <t>ヒサン</t>
    </rPh>
    <rPh sb="4" eb="6">
      <t>ボウシ</t>
    </rPh>
    <rPh sb="6" eb="8">
      <t>ソチ</t>
    </rPh>
    <rPh sb="9" eb="10">
      <t>ナ</t>
    </rPh>
    <phoneticPr fontId="2"/>
  </si>
  <si>
    <t>有（飛散防止措置　有）</t>
    <rPh sb="0" eb="1">
      <t>アリ</t>
    </rPh>
    <rPh sb="2" eb="4">
      <t>ヒサン</t>
    </rPh>
    <rPh sb="4" eb="6">
      <t>ボウシ</t>
    </rPh>
    <rPh sb="6" eb="8">
      <t>ソチ</t>
    </rPh>
    <rPh sb="9" eb="10">
      <t>ア</t>
    </rPh>
    <phoneticPr fontId="2"/>
  </si>
  <si>
    <t>第４号様式（第11条関係）</t>
    <rPh sb="0" eb="1">
      <t>ダイ</t>
    </rPh>
    <rPh sb="2" eb="3">
      <t>ゴウ</t>
    </rPh>
    <rPh sb="3" eb="5">
      <t>ヨウシキ</t>
    </rPh>
    <rPh sb="6" eb="7">
      <t>ダイ</t>
    </rPh>
    <rPh sb="9" eb="10">
      <t>ジョウ</t>
    </rPh>
    <rPh sb="10" eb="12">
      <t>カンケイ</t>
    </rPh>
    <phoneticPr fontId="2"/>
  </si>
  <si>
    <t>不明）</t>
    <rPh sb="0" eb="2">
      <t>フメイ</t>
    </rPh>
    <phoneticPr fontId="2"/>
  </si>
  <si>
    <t>（注意）</t>
    <rPh sb="1" eb="3">
      <t>チュウイ</t>
    </rPh>
    <phoneticPr fontId="2"/>
  </si>
  <si>
    <t>③ 記入欄が不足する場合は、枠を拡大、行を追加して記入するか、別紙に必要な事項を記入し添えてください。</t>
    <rPh sb="2" eb="4">
      <t>キニュウ</t>
    </rPh>
    <rPh sb="4" eb="5">
      <t>ラン</t>
    </rPh>
    <rPh sb="6" eb="8">
      <t>フソク</t>
    </rPh>
    <rPh sb="10" eb="12">
      <t>バアイ</t>
    </rPh>
    <rPh sb="14" eb="15">
      <t>ワク</t>
    </rPh>
    <rPh sb="16" eb="18">
      <t>カクダイ</t>
    </rPh>
    <rPh sb="19" eb="20">
      <t>ギョウ</t>
    </rPh>
    <rPh sb="21" eb="23">
      <t>ツイカ</t>
    </rPh>
    <rPh sb="25" eb="27">
      <t>キニュウ</t>
    </rPh>
    <rPh sb="31" eb="33">
      <t>ベッシ</t>
    </rPh>
    <rPh sb="34" eb="36">
      <t>ヒツヨウ</t>
    </rPh>
    <rPh sb="37" eb="39">
      <t>ジコウ</t>
    </rPh>
    <rPh sb="40" eb="42">
      <t>キニュウ</t>
    </rPh>
    <rPh sb="43" eb="44">
      <t>ソ</t>
    </rPh>
    <phoneticPr fontId="2"/>
  </si>
  <si>
    <t>日</t>
    <rPh sb="0" eb="1">
      <t>ヒ</t>
    </rPh>
    <phoneticPr fontId="2"/>
  </si>
  <si>
    <t>）登録</t>
    <rPh sb="1" eb="3">
      <t>トウロク</t>
    </rPh>
    <phoneticPr fontId="2"/>
  </si>
  <si>
    <t>）知事登録</t>
    <rPh sb="1" eb="3">
      <t>チジ</t>
    </rPh>
    <rPh sb="3" eb="5">
      <t>トウロク</t>
    </rPh>
    <phoneticPr fontId="2"/>
  </si>
  <si>
    <t>(</t>
    <phoneticPr fontId="2"/>
  </si>
  <si>
    <t>)建築士</t>
    <phoneticPr fontId="2"/>
  </si>
  <si>
    <t>（</t>
    <phoneticPr fontId="2"/>
  </si>
  <si>
    <t>(</t>
    <phoneticPr fontId="2"/>
  </si>
  <si>
    <t>)建築士事務所</t>
    <phoneticPr fontId="2"/>
  </si>
  <si>
    <t>（</t>
    <phoneticPr fontId="2"/>
  </si>
  <si>
    <t>要是正の指摘あり</t>
    <rPh sb="0" eb="1">
      <t>ヨウ</t>
    </rPh>
    <rPh sb="1" eb="3">
      <t>ゼセイ</t>
    </rPh>
    <rPh sb="4" eb="6">
      <t>シテキ</t>
    </rPh>
    <phoneticPr fontId="2"/>
  </si>
  <si>
    <t>（</t>
    <phoneticPr fontId="2"/>
  </si>
  <si>
    <t>月に改善予定）</t>
    <rPh sb="0" eb="1">
      <t>ガツ</t>
    </rPh>
    <rPh sb="2" eb="4">
      <t>カイゼン</t>
    </rPh>
    <rPh sb="4" eb="6">
      <t>ヨテイ</t>
    </rPh>
    <phoneticPr fontId="2"/>
  </si>
  <si>
    <t>その他（</t>
    <rPh sb="2" eb="3">
      <t>タ</t>
    </rPh>
    <phoneticPr fontId="2"/>
  </si>
  <si>
    <t>階</t>
    <rPh sb="0" eb="1">
      <t>カイ</t>
    </rPh>
    <phoneticPr fontId="2"/>
  </si>
  <si>
    <t>防火地域</t>
    <phoneticPr fontId="2"/>
  </si>
  <si>
    <t>準防火地域</t>
    <phoneticPr fontId="2"/>
  </si>
  <si>
    <t>）</t>
    <phoneticPr fontId="2"/>
  </si>
  <si>
    <t>指定なし</t>
    <phoneticPr fontId="2"/>
  </si>
  <si>
    <t>）</t>
    <phoneticPr fontId="2"/>
  </si>
  <si>
    <t>（</t>
    <phoneticPr fontId="2"/>
  </si>
  <si>
    <t>今回報告部分の床面積の合計</t>
    <phoneticPr fontId="2"/>
  </si>
  <si>
    <t>　　　　</t>
    <phoneticPr fontId="2"/>
  </si>
  <si>
    <t>階）</t>
    <rPh sb="0" eb="1">
      <t>カイ</t>
    </rPh>
    <phoneticPr fontId="2"/>
  </si>
  <si>
    <t>有 (</t>
    <rPh sb="0" eb="1">
      <t>アリ</t>
    </rPh>
    <phoneticPr fontId="2"/>
  </si>
  <si>
    <t>月）</t>
    <rPh sb="0" eb="1">
      <t>ツキ</t>
    </rPh>
    <phoneticPr fontId="2"/>
  </si>
  <si>
    <t>要是正の指摘あり　（</t>
    <phoneticPr fontId="2"/>
  </si>
  <si>
    <t>)</t>
    <phoneticPr fontId="2"/>
  </si>
  <si>
    <t>対象外</t>
    <phoneticPr fontId="2"/>
  </si>
  <si>
    <t>有（</t>
    <rPh sb="0" eb="1">
      <t>アリ</t>
    </rPh>
    <phoneticPr fontId="2"/>
  </si>
  <si>
    <t>年</t>
    <phoneticPr fontId="2"/>
  </si>
  <si>
    <t>月に改善予定）</t>
    <phoneticPr fontId="2"/>
  </si>
  <si>
    <t>無（</t>
    <phoneticPr fontId="2"/>
  </si>
  <si>
    <t>年</t>
    <phoneticPr fontId="2"/>
  </si>
  <si>
    <t>月に実施予定）</t>
    <phoneticPr fontId="2"/>
  </si>
  <si>
    <t>無（</t>
    <phoneticPr fontId="2"/>
  </si>
  <si>
    <t>月に実施予定）</t>
    <phoneticPr fontId="2"/>
  </si>
  <si>
    <t>年</t>
    <phoneticPr fontId="2"/>
  </si>
  <si>
    <t>月に改善予定）</t>
    <phoneticPr fontId="2"/>
  </si>
  <si>
    <t>改善予定 （</t>
    <phoneticPr fontId="2"/>
  </si>
  <si>
    <t>定期調査報告概要書</t>
    <rPh sb="0" eb="2">
      <t>テイキ</t>
    </rPh>
    <rPh sb="2" eb="4">
      <t>チョウサ</t>
    </rPh>
    <rPh sb="4" eb="6">
      <t>ホウコク</t>
    </rPh>
    <rPh sb="6" eb="9">
      <t>ガイヨウショ</t>
    </rPh>
    <phoneticPr fontId="2"/>
  </si>
  <si>
    <t xml:space="preserve"> （代表となる調査者）</t>
    <rPh sb="2" eb="4">
      <t>ダイヒョウ</t>
    </rPh>
    <rPh sb="7" eb="10">
      <t>チョウサシャ</t>
    </rPh>
    <phoneticPr fontId="2"/>
  </si>
  <si>
    <t xml:space="preserve"> （その他の調査者）</t>
    <rPh sb="4" eb="5">
      <t>タ</t>
    </rPh>
    <rPh sb="6" eb="9">
      <t>チョウサシャ</t>
    </rPh>
    <phoneticPr fontId="2"/>
  </si>
  <si>
    <t>未実施</t>
    <rPh sb="0" eb="1">
      <t>ミ</t>
    </rPh>
    <rPh sb="1" eb="3">
      <t>ジッシ</t>
    </rPh>
    <phoneticPr fontId="2"/>
  </si>
  <si>
    <t>予定なし（理由：</t>
    <rPh sb="0" eb="2">
      <t>ヨテイ</t>
    </rPh>
    <phoneticPr fontId="2"/>
  </si>
  <si>
    <t>※受付欄</t>
  </si>
  <si>
    <t>（第二面）</t>
  </si>
  <si>
    <t>建築物及びその敷地に関する事項</t>
  </si>
  <si>
    <t>防火地域</t>
  </si>
  <si>
    <t>準防火地域</t>
  </si>
  <si>
    <t>指定なし</t>
  </si>
  <si>
    <t>鉄筋コンクリート造</t>
  </si>
  <si>
    <t>鉄骨鉄筋コンクリート造</t>
  </si>
  <si>
    <t>鉄骨造</t>
  </si>
  <si>
    <t>階</t>
  </si>
  <si>
    <t>㎡</t>
  </si>
  <si>
    <t>(</t>
  </si>
  <si>
    <t>)</t>
  </si>
  <si>
    <t>全館避難安全検証法</t>
  </si>
  <si>
    <t>年</t>
  </si>
  <si>
    <t>月</t>
  </si>
  <si>
    <t>日</t>
  </si>
  <si>
    <t>概要</t>
  </si>
  <si>
    <t>（</t>
  </si>
  <si>
    <t>無</t>
  </si>
  <si>
    <t>交付番号</t>
  </si>
  <si>
    <t>第</t>
  </si>
  <si>
    <t>号</t>
  </si>
  <si>
    <t>交付者</t>
  </si>
  <si>
    <t>建築主事</t>
  </si>
  <si>
    <t>指定確認検査機関（</t>
  </si>
  <si>
    <t>）</t>
  </si>
  <si>
    <t>有</t>
  </si>
  <si>
    <t>（注意）</t>
  </si>
  <si>
    <t>）</t>
    <phoneticPr fontId="2"/>
  </si>
  <si>
    <t>（既存不適格）</t>
    <phoneticPr fontId="2"/>
  </si>
  <si>
    <t>調査結果表</t>
    <rPh sb="0" eb="2">
      <t>チョウサ</t>
    </rPh>
    <rPh sb="2" eb="4">
      <t>ケッカ</t>
    </rPh>
    <rPh sb="4" eb="5">
      <t>ヒョウ</t>
    </rPh>
    <phoneticPr fontId="2"/>
  </si>
  <si>
    <t>様式　その１</t>
    <rPh sb="0" eb="2">
      <t>ヨウシキ</t>
    </rPh>
    <phoneticPr fontId="2"/>
  </si>
  <si>
    <t>当該調査に関与した調査者</t>
    <rPh sb="0" eb="2">
      <t>トウガイ</t>
    </rPh>
    <rPh sb="2" eb="4">
      <t>チョウサ</t>
    </rPh>
    <rPh sb="5" eb="7">
      <t>カンヨ</t>
    </rPh>
    <rPh sb="9" eb="12">
      <t>チョウサシャ</t>
    </rPh>
    <phoneticPr fontId="2"/>
  </si>
  <si>
    <t>氏　名</t>
    <rPh sb="0" eb="1">
      <t>シ</t>
    </rPh>
    <rPh sb="2" eb="3">
      <t>メイ</t>
    </rPh>
    <phoneticPr fontId="2"/>
  </si>
  <si>
    <t>調査者番号</t>
    <rPh sb="0" eb="3">
      <t>チョウサシャ</t>
    </rPh>
    <rPh sb="3" eb="5">
      <t>バンゴウ</t>
    </rPh>
    <phoneticPr fontId="2"/>
  </si>
  <si>
    <t>代表となる　　　　　　　　　　　　　　　　　　　　　　　　　　　　　　　　　　　　　　　　　　　　　　　　　　　　　　　　　　　　　　　　　　　　　　　　　　　　　　　　　　　　　　　　　　　　　　　　　　　　　　　　　　　　　　　　　調査者</t>
    <rPh sb="0" eb="2">
      <t>ダイヒョウ</t>
    </rPh>
    <rPh sb="118" eb="121">
      <t>チョウサシャ</t>
    </rPh>
    <phoneticPr fontId="2"/>
  </si>
  <si>
    <t>その他の　　　　　　　　　　　　　　　　　　　　　　　　　　　　　　　　　　　　　　　　　　　　　　　　　　　　　　　　　　　　　　　　　　　　　　　　　　　　　　　　　　　　　　　　　　　　　　　　　　　　　　　　　　　　　　　　調査者</t>
    <rPh sb="2" eb="3">
      <t>タ</t>
    </rPh>
    <rPh sb="116" eb="119">
      <t>チョウサシャ</t>
    </rPh>
    <phoneticPr fontId="2"/>
  </si>
  <si>
    <t>番号</t>
    <rPh sb="0" eb="2">
      <t>バンゴウ</t>
    </rPh>
    <phoneticPr fontId="2"/>
  </si>
  <si>
    <t>調　査　項　目</t>
    <rPh sb="0" eb="1">
      <t>チョウ</t>
    </rPh>
    <rPh sb="2" eb="3">
      <t>サ</t>
    </rPh>
    <phoneticPr fontId="2"/>
  </si>
  <si>
    <t>適用の有無</t>
    <rPh sb="0" eb="2">
      <t>テキヨウ</t>
    </rPh>
    <rPh sb="3" eb="5">
      <t>ウム</t>
    </rPh>
    <phoneticPr fontId="2"/>
  </si>
  <si>
    <t>調査結果等</t>
    <rPh sb="0" eb="2">
      <t>チョウサ</t>
    </rPh>
    <rPh sb="2" eb="4">
      <t>ケッカ</t>
    </rPh>
    <rPh sb="4" eb="5">
      <t>ナド</t>
    </rPh>
    <phoneticPr fontId="2"/>
  </si>
  <si>
    <t>担当調査者番号</t>
    <rPh sb="0" eb="2">
      <t>タントウ</t>
    </rPh>
    <rPh sb="2" eb="5">
      <t>チョウサシャ</t>
    </rPh>
    <rPh sb="5" eb="7">
      <t>バンゴウ</t>
    </rPh>
    <phoneticPr fontId="2"/>
  </si>
  <si>
    <t>要是正</t>
    <rPh sb="0" eb="1">
      <t>ヨウ</t>
    </rPh>
    <rPh sb="1" eb="3">
      <t>ゼセイ</t>
    </rPh>
    <phoneticPr fontId="2"/>
  </si>
  <si>
    <t>大項目</t>
    <rPh sb="0" eb="3">
      <t>ダイコウモク</t>
    </rPh>
    <phoneticPr fontId="2"/>
  </si>
  <si>
    <r>
      <t>※平成２３年５月からの調査報告書第三面の【３　石綿を添加した建築材料の調査状況】及び【４　耐震診断及び耐震改修の調査状況】欄の記載内容を、概要書第一面【５．調査による指摘の概要】欄の【ニ．その他特記事項】に記載することとなりました。記載すべき内容を確認の上、シート保護の解除を行った後、</t>
    </r>
    <r>
      <rPr>
        <b/>
        <sz val="12"/>
        <color indexed="10"/>
        <rFont val="ＭＳ 明朝"/>
        <family val="1"/>
        <charset val="128"/>
      </rPr>
      <t>新たに概要書へ記載すべき内容の文言</t>
    </r>
    <r>
      <rPr>
        <sz val="12"/>
        <rFont val="ＭＳ 明朝"/>
        <family val="1"/>
        <charset val="128"/>
      </rPr>
      <t>を入力してください。</t>
    </r>
    <rPh sb="1" eb="3">
      <t>ヘイセイ</t>
    </rPh>
    <rPh sb="5" eb="6">
      <t>ネン</t>
    </rPh>
    <rPh sb="7" eb="8">
      <t>ガツ</t>
    </rPh>
    <rPh sb="11" eb="13">
      <t>チョウサ</t>
    </rPh>
    <rPh sb="13" eb="16">
      <t>ホウコクショ</t>
    </rPh>
    <rPh sb="16" eb="17">
      <t>ダイ</t>
    </rPh>
    <rPh sb="17" eb="19">
      <t>サンメン</t>
    </rPh>
    <rPh sb="23" eb="25">
      <t>セキメン</t>
    </rPh>
    <rPh sb="26" eb="28">
      <t>テンカ</t>
    </rPh>
    <rPh sb="30" eb="32">
      <t>ケンチク</t>
    </rPh>
    <rPh sb="32" eb="34">
      <t>ザイリョウ</t>
    </rPh>
    <rPh sb="35" eb="37">
      <t>チョウサ</t>
    </rPh>
    <rPh sb="37" eb="39">
      <t>ジョウキョウ</t>
    </rPh>
    <rPh sb="40" eb="41">
      <t>オヨ</t>
    </rPh>
    <rPh sb="45" eb="47">
      <t>タイシン</t>
    </rPh>
    <rPh sb="47" eb="49">
      <t>シンダン</t>
    </rPh>
    <rPh sb="49" eb="50">
      <t>オヨ</t>
    </rPh>
    <rPh sb="51" eb="53">
      <t>タイシン</t>
    </rPh>
    <rPh sb="53" eb="55">
      <t>カイシュウ</t>
    </rPh>
    <rPh sb="56" eb="58">
      <t>チョウサ</t>
    </rPh>
    <rPh sb="58" eb="60">
      <t>ジョウキョウ</t>
    </rPh>
    <rPh sb="61" eb="62">
      <t>ラン</t>
    </rPh>
    <rPh sb="63" eb="65">
      <t>キサイ</t>
    </rPh>
    <rPh sb="65" eb="67">
      <t>ナイヨウ</t>
    </rPh>
    <rPh sb="69" eb="71">
      <t>ガイヨウ</t>
    </rPh>
    <rPh sb="71" eb="72">
      <t>ショ</t>
    </rPh>
    <rPh sb="72" eb="73">
      <t>ダイ</t>
    </rPh>
    <rPh sb="73" eb="75">
      <t>イチメン</t>
    </rPh>
    <rPh sb="78" eb="80">
      <t>チョウサ</t>
    </rPh>
    <rPh sb="83" eb="85">
      <t>シテキ</t>
    </rPh>
    <rPh sb="86" eb="88">
      <t>ガイヨウ</t>
    </rPh>
    <rPh sb="89" eb="90">
      <t>ラン</t>
    </rPh>
    <rPh sb="96" eb="97">
      <t>タ</t>
    </rPh>
    <rPh sb="97" eb="99">
      <t>トッキ</t>
    </rPh>
    <rPh sb="99" eb="101">
      <t>ジコウ</t>
    </rPh>
    <rPh sb="103" eb="105">
      <t>キサイ</t>
    </rPh>
    <rPh sb="116" eb="118">
      <t>キサイ</t>
    </rPh>
    <rPh sb="121" eb="123">
      <t>ナイヨウ</t>
    </rPh>
    <rPh sb="124" eb="126">
      <t>カクニン</t>
    </rPh>
    <rPh sb="127" eb="128">
      <t>ウエ</t>
    </rPh>
    <rPh sb="132" eb="134">
      <t>ホゴ</t>
    </rPh>
    <rPh sb="135" eb="137">
      <t>カイジョ</t>
    </rPh>
    <rPh sb="138" eb="139">
      <t>オコナ</t>
    </rPh>
    <rPh sb="141" eb="142">
      <t>ノチ</t>
    </rPh>
    <phoneticPr fontId="2"/>
  </si>
  <si>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2"/>
  </si>
  <si>
    <t>特記事項</t>
    <rPh sb="0" eb="2">
      <t>トッキ</t>
    </rPh>
    <rPh sb="2" eb="4">
      <t>ジコウ</t>
    </rPh>
    <phoneticPr fontId="2"/>
  </si>
  <si>
    <t>敷地及び地盤</t>
    <rPh sb="0" eb="2">
      <t>シキチ</t>
    </rPh>
    <rPh sb="2" eb="3">
      <t>オヨ</t>
    </rPh>
    <rPh sb="4" eb="6">
      <t>ジバン</t>
    </rPh>
    <phoneticPr fontId="2"/>
  </si>
  <si>
    <t>地盤</t>
    <phoneticPr fontId="2"/>
  </si>
  <si>
    <t>(2)</t>
  </si>
  <si>
    <t>(3)</t>
  </si>
  <si>
    <t>敷地内の通路等</t>
    <rPh sb="0" eb="2">
      <t>シキチ</t>
    </rPh>
    <rPh sb="2" eb="3">
      <t>ナイ</t>
    </rPh>
    <phoneticPr fontId="2"/>
  </si>
  <si>
    <t>敷地内の通路等の確保の状況</t>
    <rPh sb="0" eb="2">
      <t>シキチ</t>
    </rPh>
    <rPh sb="2" eb="3">
      <t>ナイ</t>
    </rPh>
    <rPh sb="4" eb="6">
      <t>ツウロ</t>
    </rPh>
    <rPh sb="6" eb="7">
      <t>トウ</t>
    </rPh>
    <rPh sb="8" eb="9">
      <t>アキラ</t>
    </rPh>
    <phoneticPr fontId="2"/>
  </si>
  <si>
    <t>(4)</t>
  </si>
  <si>
    <t>有効幅員の確保の状況</t>
    <rPh sb="8" eb="10">
      <t>ジョウキョウ</t>
    </rPh>
    <phoneticPr fontId="2"/>
  </si>
  <si>
    <t>(5)</t>
  </si>
  <si>
    <t>敷地内の通路等の支障物の状況</t>
    <rPh sb="0" eb="2">
      <t>シキチ</t>
    </rPh>
    <rPh sb="2" eb="3">
      <t>ナイ</t>
    </rPh>
    <rPh sb="6" eb="7">
      <t>トウ</t>
    </rPh>
    <rPh sb="12" eb="14">
      <t>ジョウキョウ</t>
    </rPh>
    <phoneticPr fontId="2"/>
  </si>
  <si>
    <t>(6)</t>
  </si>
  <si>
    <t>共同住宅等の主要な出入り口からの通路等</t>
    <rPh sb="18" eb="19">
      <t>トウ</t>
    </rPh>
    <phoneticPr fontId="2"/>
  </si>
  <si>
    <t>通路等の確保の状況</t>
    <rPh sb="0" eb="3">
      <t>ツウロナド</t>
    </rPh>
    <rPh sb="4" eb="6">
      <t>カクホ</t>
    </rPh>
    <rPh sb="7" eb="9">
      <t>ジョウキョウ</t>
    </rPh>
    <phoneticPr fontId="2"/>
  </si>
  <si>
    <t>(7)</t>
  </si>
  <si>
    <t>通路等の支障物の状況</t>
    <rPh sb="0" eb="2">
      <t>ツウロ</t>
    </rPh>
    <rPh sb="2" eb="3">
      <t>トウ</t>
    </rPh>
    <rPh sb="4" eb="6">
      <t>シショウ</t>
    </rPh>
    <rPh sb="6" eb="7">
      <t>ブツ</t>
    </rPh>
    <rPh sb="8" eb="10">
      <t>ジョウキョウ</t>
    </rPh>
    <phoneticPr fontId="2"/>
  </si>
  <si>
    <t>(8)</t>
  </si>
  <si>
    <t>窓先空地及び屋外通路</t>
    <rPh sb="6" eb="8">
      <t>オクガイ</t>
    </rPh>
    <phoneticPr fontId="2"/>
  </si>
  <si>
    <t>(9)</t>
  </si>
  <si>
    <t>(10)</t>
  </si>
  <si>
    <t>(11)</t>
  </si>
  <si>
    <t>塀</t>
    <rPh sb="0" eb="1">
      <t>ヘイ</t>
    </rPh>
    <phoneticPr fontId="2"/>
  </si>
  <si>
    <t>組積造の塀又は補強コンクリートブロック造の塀等の耐震対策の状況</t>
    <rPh sb="4" eb="5">
      <t>ヘイ</t>
    </rPh>
    <rPh sb="5" eb="6">
      <t>マタ</t>
    </rPh>
    <rPh sb="7" eb="9">
      <t>ホキョウ</t>
    </rPh>
    <rPh sb="19" eb="20">
      <t>ゾウ</t>
    </rPh>
    <rPh sb="21" eb="22">
      <t>ヘイ</t>
    </rPh>
    <rPh sb="22" eb="23">
      <t>トウ</t>
    </rPh>
    <rPh sb="24" eb="26">
      <t>タイシン</t>
    </rPh>
    <rPh sb="26" eb="28">
      <t>タイサク</t>
    </rPh>
    <rPh sb="29" eb="31">
      <t>ジョウキョウ</t>
    </rPh>
    <phoneticPr fontId="2"/>
  </si>
  <si>
    <t>(12)</t>
  </si>
  <si>
    <t>組積造の塀又は補強コンクリートブロック造の塀等の劣化及び損傷の状況</t>
    <rPh sb="4" eb="5">
      <t>ヘイ</t>
    </rPh>
    <rPh sb="5" eb="6">
      <t>マタ</t>
    </rPh>
    <rPh sb="7" eb="9">
      <t>ホキョウ</t>
    </rPh>
    <rPh sb="19" eb="20">
      <t>ゾウ</t>
    </rPh>
    <rPh sb="21" eb="22">
      <t>ヘイ</t>
    </rPh>
    <rPh sb="22" eb="23">
      <t>トウ</t>
    </rPh>
    <rPh sb="24" eb="26">
      <t>レッカ</t>
    </rPh>
    <rPh sb="26" eb="27">
      <t>オヨ</t>
    </rPh>
    <rPh sb="28" eb="30">
      <t>ソンショウ</t>
    </rPh>
    <rPh sb="31" eb="33">
      <t>ジョウキョウ</t>
    </rPh>
    <phoneticPr fontId="2"/>
  </si>
  <si>
    <t>(13)</t>
  </si>
  <si>
    <t>擁壁の劣化及び損傷の状況</t>
    <rPh sb="3" eb="5">
      <t>レッカ</t>
    </rPh>
    <rPh sb="5" eb="6">
      <t>オヨ</t>
    </rPh>
    <rPh sb="7" eb="9">
      <t>ソンショウ</t>
    </rPh>
    <rPh sb="10" eb="12">
      <t>ジョウキョウ</t>
    </rPh>
    <phoneticPr fontId="2"/>
  </si>
  <si>
    <t>(14)</t>
  </si>
  <si>
    <t>擁壁の水抜きパイプの維持保全の状況</t>
    <rPh sb="3" eb="5">
      <t>ミズヌ</t>
    </rPh>
    <rPh sb="10" eb="12">
      <t>イジ</t>
    </rPh>
    <rPh sb="12" eb="14">
      <t>ホゼン</t>
    </rPh>
    <rPh sb="15" eb="17">
      <t>ジョウキョウ</t>
    </rPh>
    <phoneticPr fontId="2"/>
  </si>
  <si>
    <t>(15)</t>
  </si>
  <si>
    <t>がけの安全上の支障の状況</t>
    <rPh sb="10" eb="12">
      <t>ジョウキョウ</t>
    </rPh>
    <phoneticPr fontId="2"/>
  </si>
  <si>
    <t>(16)</t>
  </si>
  <si>
    <t>敷地に直接設置した広告塔及び広告板</t>
    <rPh sb="0" eb="2">
      <t>シキチ</t>
    </rPh>
    <rPh sb="3" eb="5">
      <t>チョクセツ</t>
    </rPh>
    <rPh sb="5" eb="7">
      <t>セッチ</t>
    </rPh>
    <rPh sb="9" eb="12">
      <t>コウコクトウ</t>
    </rPh>
    <rPh sb="12" eb="13">
      <t>オヨ</t>
    </rPh>
    <rPh sb="14" eb="16">
      <t>コウコク</t>
    </rPh>
    <rPh sb="16" eb="17">
      <t>バン</t>
    </rPh>
    <phoneticPr fontId="2"/>
  </si>
  <si>
    <t>広告塔及び広告板本体の劣化及び損傷の状況</t>
    <rPh sb="0" eb="2">
      <t>コウコク</t>
    </rPh>
    <rPh sb="2" eb="3">
      <t>トウ</t>
    </rPh>
    <rPh sb="3" eb="4">
      <t>オヨ</t>
    </rPh>
    <rPh sb="5" eb="7">
      <t>コウコク</t>
    </rPh>
    <rPh sb="7" eb="8">
      <t>バン</t>
    </rPh>
    <rPh sb="8" eb="10">
      <t>ホンタイ</t>
    </rPh>
    <rPh sb="11" eb="13">
      <t>レッカ</t>
    </rPh>
    <rPh sb="13" eb="14">
      <t>オヨ</t>
    </rPh>
    <rPh sb="15" eb="17">
      <t>ソンショウ</t>
    </rPh>
    <rPh sb="18" eb="20">
      <t>ジョウキョウ</t>
    </rPh>
    <phoneticPr fontId="2"/>
  </si>
  <si>
    <t>(17)</t>
  </si>
  <si>
    <t>支持部分等の劣化及び損傷の状況</t>
    <rPh sb="0" eb="2">
      <t>シジ</t>
    </rPh>
    <rPh sb="2" eb="4">
      <t>ブブン</t>
    </rPh>
    <rPh sb="4" eb="5">
      <t>トウ</t>
    </rPh>
    <rPh sb="6" eb="8">
      <t>レッカ</t>
    </rPh>
    <rPh sb="8" eb="10">
      <t>オ</t>
    </rPh>
    <rPh sb="10" eb="12">
      <t>ソンショウ</t>
    </rPh>
    <phoneticPr fontId="2"/>
  </si>
  <si>
    <t>その他の特記事項</t>
    <rPh sb="2" eb="3">
      <t>タ</t>
    </rPh>
    <rPh sb="4" eb="6">
      <t>トッキ</t>
    </rPh>
    <rPh sb="6" eb="8">
      <t>ジコウ</t>
    </rPh>
    <phoneticPr fontId="2"/>
  </si>
  <si>
    <t>建築物の外部</t>
    <rPh sb="0" eb="3">
      <t>ケンチクブツ</t>
    </rPh>
    <rPh sb="4" eb="6">
      <t>ガイブ</t>
    </rPh>
    <phoneticPr fontId="2"/>
  </si>
  <si>
    <t>基礎</t>
    <rPh sb="0" eb="2">
      <t>キソ</t>
    </rPh>
    <phoneticPr fontId="2"/>
  </si>
  <si>
    <t>基礎の沈下等の状況</t>
    <rPh sb="0" eb="2">
      <t>キソ</t>
    </rPh>
    <rPh sb="5" eb="6">
      <t>トウ</t>
    </rPh>
    <phoneticPr fontId="2"/>
  </si>
  <si>
    <t>基礎の劣化及び損傷の状況</t>
    <rPh sb="5" eb="7">
      <t>オ</t>
    </rPh>
    <phoneticPr fontId="2"/>
  </si>
  <si>
    <t>土台(木造に限る。)</t>
    <rPh sb="0" eb="2">
      <t>ドダイ</t>
    </rPh>
    <rPh sb="3" eb="5">
      <t>モクゾウ</t>
    </rPh>
    <rPh sb="6" eb="7">
      <t>カギ</t>
    </rPh>
    <phoneticPr fontId="2"/>
  </si>
  <si>
    <t>土台の沈下等の状況</t>
    <rPh sb="0" eb="2">
      <t>ドダイ</t>
    </rPh>
    <rPh sb="5" eb="6">
      <t>トウ</t>
    </rPh>
    <phoneticPr fontId="2"/>
  </si>
  <si>
    <t>土台の劣化及び損傷の状況</t>
    <rPh sb="5" eb="7">
      <t>オ</t>
    </rPh>
    <phoneticPr fontId="2"/>
  </si>
  <si>
    <t>外壁</t>
    <phoneticPr fontId="2"/>
  </si>
  <si>
    <t>外壁、軒裏及び外壁の開口部で延焼のおそれのある部分の防火対策の状況</t>
    <rPh sb="0" eb="1">
      <t>ソト</t>
    </rPh>
    <rPh sb="5" eb="6">
      <t>オヨ</t>
    </rPh>
    <rPh sb="7" eb="9">
      <t>ガイヘキ</t>
    </rPh>
    <rPh sb="10" eb="11">
      <t>ヒラ</t>
    </rPh>
    <rPh sb="11" eb="12">
      <t>クチ</t>
    </rPh>
    <rPh sb="12" eb="13">
      <t>ブ</t>
    </rPh>
    <rPh sb="28" eb="30">
      <t>タイサク</t>
    </rPh>
    <rPh sb="31" eb="32">
      <t>ジョウ</t>
    </rPh>
    <phoneticPr fontId="2"/>
  </si>
  <si>
    <t>その２</t>
    <phoneticPr fontId="2"/>
  </si>
  <si>
    <t>外壁</t>
    <rPh sb="0" eb="2">
      <t>ガイヘキ</t>
    </rPh>
    <phoneticPr fontId="2"/>
  </si>
  <si>
    <t>金属系パネル(帳壁を含む。)の劣化及び損傷の状況</t>
    <rPh sb="0" eb="3">
      <t>キンゾクケイ</t>
    </rPh>
    <rPh sb="7" eb="8">
      <t>チョウ</t>
    </rPh>
    <rPh sb="8" eb="9">
      <t>カベ</t>
    </rPh>
    <rPh sb="10" eb="11">
      <t>フク</t>
    </rPh>
    <rPh sb="17" eb="19">
      <t>オ</t>
    </rPh>
    <phoneticPr fontId="2"/>
  </si>
  <si>
    <t>※平成１７年６月から「定期調査報告概要書」（１部）の提出が必要となりました。
この「定期調査報告概要書」は「定期調査報告書」に入力すると各項目が同じ内容なので自動的に作成されます。</t>
    <rPh sb="1" eb="3">
      <t>ヘイセイ</t>
    </rPh>
    <rPh sb="5" eb="6">
      <t>ネン</t>
    </rPh>
    <rPh sb="7" eb="8">
      <t>ガツ</t>
    </rPh>
    <rPh sb="11" eb="13">
      <t>テイキ</t>
    </rPh>
    <rPh sb="13" eb="15">
      <t>チョウサ</t>
    </rPh>
    <rPh sb="15" eb="17">
      <t>ホウコク</t>
    </rPh>
    <rPh sb="17" eb="19">
      <t>ガイヨウ</t>
    </rPh>
    <rPh sb="19" eb="20">
      <t>ショ</t>
    </rPh>
    <rPh sb="23" eb="24">
      <t>ブ</t>
    </rPh>
    <rPh sb="26" eb="28">
      <t>テイシュツ</t>
    </rPh>
    <rPh sb="29" eb="31">
      <t>ヒツヨウ</t>
    </rPh>
    <rPh sb="42" eb="44">
      <t>テイキ</t>
    </rPh>
    <rPh sb="44" eb="46">
      <t>チョウサ</t>
    </rPh>
    <rPh sb="46" eb="48">
      <t>ホウコク</t>
    </rPh>
    <rPh sb="48" eb="50">
      <t>ガイヨウ</t>
    </rPh>
    <rPh sb="50" eb="51">
      <t>ショ</t>
    </rPh>
    <rPh sb="54" eb="56">
      <t>テイキ</t>
    </rPh>
    <rPh sb="56" eb="58">
      <t>チョウサ</t>
    </rPh>
    <rPh sb="58" eb="60">
      <t>ホウコク</t>
    </rPh>
    <rPh sb="60" eb="61">
      <t>ショ</t>
    </rPh>
    <rPh sb="63" eb="65">
      <t>ニュウリョク</t>
    </rPh>
    <rPh sb="68" eb="71">
      <t>カクコウモク</t>
    </rPh>
    <rPh sb="72" eb="73">
      <t>オナ</t>
    </rPh>
    <rPh sb="74" eb="76">
      <t>ナイヨウ</t>
    </rPh>
    <rPh sb="79" eb="82">
      <t>ジドウテキ</t>
    </rPh>
    <rPh sb="83" eb="85">
      <t>サクセイ</t>
    </rPh>
    <phoneticPr fontId="2"/>
  </si>
  <si>
    <t>コンクリート系パネル(帳壁を含む。)の劣化及び損傷の状況</t>
    <rPh sb="6" eb="7">
      <t>ケイ</t>
    </rPh>
    <rPh sb="11" eb="12">
      <t>チョウ</t>
    </rPh>
    <rPh sb="12" eb="13">
      <t>カベ</t>
    </rPh>
    <rPh sb="21" eb="23">
      <t>オ</t>
    </rPh>
    <phoneticPr fontId="2"/>
  </si>
  <si>
    <t>窓サッシ等</t>
    <rPh sb="0" eb="1">
      <t>マド</t>
    </rPh>
    <phoneticPr fontId="2"/>
  </si>
  <si>
    <t>サッシ等の劣化及び損傷の状況</t>
    <rPh sb="3" eb="4">
      <t>トウ</t>
    </rPh>
    <rPh sb="5" eb="7">
      <t>レッカ</t>
    </rPh>
    <rPh sb="7" eb="9">
      <t>オ</t>
    </rPh>
    <rPh sb="9" eb="11">
      <t>ソンショウ</t>
    </rPh>
    <rPh sb="12" eb="14">
      <t>ジョウキョウ</t>
    </rPh>
    <phoneticPr fontId="2"/>
  </si>
  <si>
    <t>はめ殺し窓のガラスの固定の状況</t>
    <rPh sb="10" eb="12">
      <t>コテイ</t>
    </rPh>
    <rPh sb="13" eb="15">
      <t>ジョウキョウ</t>
    </rPh>
    <phoneticPr fontId="2"/>
  </si>
  <si>
    <t>外壁に緊結された広告板、空調室外機等</t>
    <rPh sb="0" eb="2">
      <t>ガイヘキ</t>
    </rPh>
    <rPh sb="3" eb="5">
      <t>キンケツ</t>
    </rPh>
    <rPh sb="8" eb="10">
      <t>コウコク</t>
    </rPh>
    <rPh sb="10" eb="11">
      <t>イタ</t>
    </rPh>
    <phoneticPr fontId="2"/>
  </si>
  <si>
    <t>機器本体の劣化及び損傷の状況</t>
    <rPh sb="0" eb="2">
      <t>キキ</t>
    </rPh>
    <rPh sb="2" eb="4">
      <t>ホンタイ</t>
    </rPh>
    <rPh sb="5" eb="7">
      <t>レッカ</t>
    </rPh>
    <rPh sb="7" eb="9">
      <t>オ</t>
    </rPh>
    <rPh sb="9" eb="11">
      <t>ソンショウ</t>
    </rPh>
    <rPh sb="12" eb="14">
      <t>ジョウキョウ</t>
    </rPh>
    <phoneticPr fontId="2"/>
  </si>
  <si>
    <t>(18)</t>
  </si>
  <si>
    <t>支持部分等の劣化及び損傷の状況</t>
    <rPh sb="0" eb="2">
      <t>シジ</t>
    </rPh>
    <rPh sb="2" eb="4">
      <t>ブブン</t>
    </rPh>
    <rPh sb="4" eb="5">
      <t>トウ</t>
    </rPh>
    <rPh sb="6" eb="8">
      <t>レッカ</t>
    </rPh>
    <rPh sb="8" eb="10">
      <t>オ</t>
    </rPh>
    <rPh sb="10" eb="12">
      <t>ソンショウ</t>
    </rPh>
    <rPh sb="13" eb="15">
      <t>ジョウキョウ</t>
    </rPh>
    <phoneticPr fontId="2"/>
  </si>
  <si>
    <t>屋上及び屋根</t>
    <rPh sb="0" eb="2">
      <t>オクジョウ</t>
    </rPh>
    <rPh sb="2" eb="3">
      <t>オヨ</t>
    </rPh>
    <rPh sb="4" eb="6">
      <t>ヤネ</t>
    </rPh>
    <phoneticPr fontId="2"/>
  </si>
  <si>
    <t>屋上面の劣化及び損傷の状況</t>
    <rPh sb="0" eb="2">
      <t>オクジョウ</t>
    </rPh>
    <rPh sb="2" eb="3">
      <t>メン</t>
    </rPh>
    <rPh sb="4" eb="6">
      <t>レッカ</t>
    </rPh>
    <rPh sb="6" eb="8">
      <t>オ</t>
    </rPh>
    <rPh sb="8" eb="10">
      <t>ソンショウ</t>
    </rPh>
    <rPh sb="11" eb="13">
      <t>ジョウキョウ</t>
    </rPh>
    <phoneticPr fontId="2"/>
  </si>
  <si>
    <t>特定天井</t>
    <rPh sb="0" eb="2">
      <t>トクテイ</t>
    </rPh>
    <rPh sb="2" eb="4">
      <t>テンジョウ</t>
    </rPh>
    <phoneticPr fontId="2"/>
  </si>
  <si>
    <t>笠木モルタル等の劣化及び損傷の状況</t>
    <rPh sb="8" eb="10">
      <t>レッカ</t>
    </rPh>
    <rPh sb="10" eb="12">
      <t>オ</t>
    </rPh>
    <rPh sb="12" eb="14">
      <t>ソンショウ</t>
    </rPh>
    <rPh sb="15" eb="17">
      <t>ジョウキョウ</t>
    </rPh>
    <phoneticPr fontId="2"/>
  </si>
  <si>
    <t>金属笠木の劣化及び損傷の状況</t>
    <rPh sb="0" eb="2">
      <t>キンゾク</t>
    </rPh>
    <rPh sb="2" eb="4">
      <t>カサギ</t>
    </rPh>
    <rPh sb="5" eb="7">
      <t>レッカ</t>
    </rPh>
    <rPh sb="7" eb="9">
      <t>オ</t>
    </rPh>
    <rPh sb="9" eb="11">
      <t>ソンショウ</t>
    </rPh>
    <rPh sb="12" eb="14">
      <t>ジョウキョウ</t>
    </rPh>
    <phoneticPr fontId="2"/>
  </si>
  <si>
    <t>排水溝(ドレーンを含む。)の劣化及び損傷の状況</t>
    <rPh sb="14" eb="16">
      <t>レッカ</t>
    </rPh>
    <rPh sb="16" eb="18">
      <t>オ</t>
    </rPh>
    <rPh sb="18" eb="20">
      <t>ソンショウ</t>
    </rPh>
    <rPh sb="21" eb="23">
      <t>ジョウキョウ</t>
    </rPh>
    <phoneticPr fontId="2"/>
  </si>
  <si>
    <t>屋根</t>
    <rPh sb="0" eb="2">
      <t>ヤネ</t>
    </rPh>
    <phoneticPr fontId="2"/>
  </si>
  <si>
    <t>屋根の防火対策の状況</t>
    <rPh sb="0" eb="2">
      <t>ヤネ</t>
    </rPh>
    <rPh sb="3" eb="5">
      <t>ボウカ</t>
    </rPh>
    <rPh sb="5" eb="7">
      <t>タイサク</t>
    </rPh>
    <rPh sb="8" eb="10">
      <t>ジョウキョウ</t>
    </rPh>
    <phoneticPr fontId="2"/>
  </si>
  <si>
    <t>屋根の劣化及び損傷の状況</t>
    <rPh sb="0" eb="2">
      <t>ヤネ</t>
    </rPh>
    <rPh sb="3" eb="5">
      <t>レッカ</t>
    </rPh>
    <rPh sb="5" eb="7">
      <t>オ</t>
    </rPh>
    <rPh sb="7" eb="9">
      <t>ソンショウ</t>
    </rPh>
    <rPh sb="10" eb="12">
      <t>ジョウキョウ</t>
    </rPh>
    <phoneticPr fontId="2"/>
  </si>
  <si>
    <t>機器及び工作物(冷却塔設備、広告塔等)</t>
    <rPh sb="0" eb="2">
      <t>キキ</t>
    </rPh>
    <rPh sb="2" eb="3">
      <t>オヨ</t>
    </rPh>
    <rPh sb="4" eb="7">
      <t>コウサクブツ</t>
    </rPh>
    <rPh sb="8" eb="10">
      <t>レイキャク</t>
    </rPh>
    <rPh sb="10" eb="11">
      <t>トウ</t>
    </rPh>
    <rPh sb="11" eb="13">
      <t>セツビ</t>
    </rPh>
    <rPh sb="14" eb="16">
      <t>コウコク</t>
    </rPh>
    <rPh sb="16" eb="17">
      <t>トウ</t>
    </rPh>
    <rPh sb="17" eb="18">
      <t>トウ</t>
    </rPh>
    <phoneticPr fontId="2"/>
  </si>
  <si>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2"/>
  </si>
  <si>
    <t>建築物の内部</t>
    <rPh sb="0" eb="3">
      <t>ケンチクブツ</t>
    </rPh>
    <rPh sb="4" eb="6">
      <t>ナイブ</t>
    </rPh>
    <phoneticPr fontId="2"/>
  </si>
  <si>
    <t>防火区画</t>
    <rPh sb="0" eb="2">
      <t>ボウカ</t>
    </rPh>
    <rPh sb="2" eb="4">
      <t>クカク</t>
    </rPh>
    <phoneticPr fontId="2"/>
  </si>
  <si>
    <t>壁の室内に面する部分</t>
    <rPh sb="0" eb="1">
      <t>カベ</t>
    </rPh>
    <rPh sb="2" eb="4">
      <t>シツナイ</t>
    </rPh>
    <rPh sb="5" eb="6">
      <t>メン</t>
    </rPh>
    <rPh sb="8" eb="10">
      <t>ブブン</t>
    </rPh>
    <phoneticPr fontId="2"/>
  </si>
  <si>
    <t>準耐火性能等の確保の状況</t>
    <rPh sb="0" eb="1">
      <t>ジュン</t>
    </rPh>
    <rPh sb="1" eb="3">
      <t>タイカ</t>
    </rPh>
    <rPh sb="3" eb="5">
      <t>セイノウ</t>
    </rPh>
    <rPh sb="5" eb="6">
      <t>トウ</t>
    </rPh>
    <rPh sb="7" eb="9">
      <t>カクホ</t>
    </rPh>
    <rPh sb="10" eb="12">
      <t>ジョウキョウ</t>
    </rPh>
    <phoneticPr fontId="2"/>
  </si>
  <si>
    <t>部材の劣化及び損傷の状況</t>
    <rPh sb="0" eb="2">
      <t>ブザイ</t>
    </rPh>
    <rPh sb="3" eb="5">
      <t>レッカ</t>
    </rPh>
    <rPh sb="5" eb="7">
      <t>オ</t>
    </rPh>
    <rPh sb="7" eb="9">
      <t>ソンショウ</t>
    </rPh>
    <rPh sb="10" eb="12">
      <t>ジョウキョウ</t>
    </rPh>
    <phoneticPr fontId="2"/>
  </si>
  <si>
    <t>鉄骨の耐火被覆の劣化及び損傷の状況</t>
    <rPh sb="0" eb="2">
      <t>テッコツ</t>
    </rPh>
    <rPh sb="3" eb="5">
      <t>タイカ</t>
    </rPh>
    <rPh sb="5" eb="7">
      <t>ヒフク</t>
    </rPh>
    <rPh sb="8" eb="10">
      <t>レッカ</t>
    </rPh>
    <rPh sb="10" eb="11">
      <t>オヨ</t>
    </rPh>
    <rPh sb="12" eb="14">
      <t>ソンショウ</t>
    </rPh>
    <rPh sb="15" eb="17">
      <t>ジョウキョウ</t>
    </rPh>
    <phoneticPr fontId="2"/>
  </si>
  <si>
    <t>令第114条に規定する界壁、間仕切壁及び隔壁</t>
    <rPh sb="0" eb="1">
      <t>レイ</t>
    </rPh>
    <rPh sb="1" eb="2">
      <t>ダイ</t>
    </rPh>
    <rPh sb="5" eb="6">
      <t>ジョウ</t>
    </rPh>
    <rPh sb="7" eb="9">
      <t>キテイ</t>
    </rPh>
    <rPh sb="11" eb="12">
      <t>カイ</t>
    </rPh>
    <rPh sb="12" eb="13">
      <t>カベ</t>
    </rPh>
    <rPh sb="14" eb="18">
      <t>マジキリカベ</t>
    </rPh>
    <rPh sb="18" eb="19">
      <t>オヨ</t>
    </rPh>
    <rPh sb="20" eb="21">
      <t>ヘダ</t>
    </rPh>
    <rPh sb="21" eb="22">
      <t>カベ</t>
    </rPh>
    <phoneticPr fontId="2"/>
  </si>
  <si>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1">
      <t>ヘダ</t>
    </rPh>
    <rPh sb="21" eb="22">
      <t>カベ</t>
    </rPh>
    <rPh sb="23" eb="25">
      <t>ジョウキョウ</t>
    </rPh>
    <phoneticPr fontId="2"/>
  </si>
  <si>
    <t>室内に面する部分の仕上げの維持保全の状況</t>
    <rPh sb="0" eb="2">
      <t>シツナイ</t>
    </rPh>
    <rPh sb="3" eb="4">
      <t>メン</t>
    </rPh>
    <rPh sb="6" eb="8">
      <t>ブブン</t>
    </rPh>
    <rPh sb="9" eb="11">
      <t>シア</t>
    </rPh>
    <rPh sb="13" eb="15">
      <t>イジ</t>
    </rPh>
    <rPh sb="15" eb="17">
      <t>ホゼン</t>
    </rPh>
    <rPh sb="18" eb="20">
      <t>ジョウキョウ</t>
    </rPh>
    <phoneticPr fontId="2"/>
  </si>
  <si>
    <t>床</t>
    <rPh sb="0" eb="1">
      <t>ユカ</t>
    </rPh>
    <phoneticPr fontId="2"/>
  </si>
  <si>
    <t>(19)</t>
  </si>
  <si>
    <t>(20)</t>
  </si>
  <si>
    <t>(21)</t>
  </si>
  <si>
    <t>【イ　氏名のフリガナ】</t>
    <rPh sb="3" eb="5">
      <t>シメイ</t>
    </rPh>
    <phoneticPr fontId="2"/>
  </si>
  <si>
    <t>【１　所有者】</t>
    <rPh sb="3" eb="5">
      <t>ショユウ</t>
    </rPh>
    <rPh sb="5" eb="6">
      <t>モノ</t>
    </rPh>
    <phoneticPr fontId="2"/>
  </si>
  <si>
    <t>【ロ　氏名】</t>
    <rPh sb="3" eb="5">
      <t>シメイ</t>
    </rPh>
    <phoneticPr fontId="2"/>
  </si>
  <si>
    <t>【ハ　郵便番号】</t>
    <rPh sb="3" eb="5">
      <t>ユウビン</t>
    </rPh>
    <rPh sb="5" eb="7">
      <t>バンゴウ</t>
    </rPh>
    <phoneticPr fontId="2"/>
  </si>
  <si>
    <t>【ニ　住所】</t>
    <rPh sb="3" eb="5">
      <t>ジュウショ</t>
    </rPh>
    <phoneticPr fontId="2"/>
  </si>
  <si>
    <t>【ホ　電話番号】</t>
    <rPh sb="3" eb="5">
      <t>デンワ</t>
    </rPh>
    <rPh sb="5" eb="7">
      <t>バンゴウ</t>
    </rPh>
    <phoneticPr fontId="2"/>
  </si>
  <si>
    <t>【２　管理者】</t>
    <phoneticPr fontId="2"/>
  </si>
  <si>
    <t>【３　調査者】</t>
    <phoneticPr fontId="2"/>
  </si>
  <si>
    <t>【ロ　氏名のフリガナ】</t>
    <rPh sb="3" eb="5">
      <t>シメイ</t>
    </rPh>
    <phoneticPr fontId="2"/>
  </si>
  <si>
    <t>【ハ　氏名】</t>
    <rPh sb="3" eb="5">
      <t>シメイ</t>
    </rPh>
    <phoneticPr fontId="2"/>
  </si>
  <si>
    <t>【ニ　勤務先】</t>
    <rPh sb="3" eb="6">
      <t>キンムサキ</t>
    </rPh>
    <phoneticPr fontId="2"/>
  </si>
  <si>
    <t>【ホ　郵便番号】</t>
    <rPh sb="3" eb="5">
      <t>ユウビン</t>
    </rPh>
    <rPh sb="5" eb="7">
      <t>バンゴウ</t>
    </rPh>
    <phoneticPr fontId="2"/>
  </si>
  <si>
    <t>【ヘ　所在地】</t>
    <rPh sb="3" eb="6">
      <t>ショザイチ</t>
    </rPh>
    <phoneticPr fontId="2"/>
  </si>
  <si>
    <t>【ト　電話番号】</t>
    <rPh sb="3" eb="5">
      <t>デンワ</t>
    </rPh>
    <rPh sb="5" eb="7">
      <t>バンゴウ</t>
    </rPh>
    <phoneticPr fontId="2"/>
  </si>
  <si>
    <t>【４　報告対象建築物】</t>
    <phoneticPr fontId="2"/>
  </si>
  <si>
    <t>【イ　所在地】</t>
    <rPh sb="3" eb="6">
      <t>ショザイチ</t>
    </rPh>
    <phoneticPr fontId="2"/>
  </si>
  <si>
    <t>【ロ　名称のフリガナ】</t>
    <rPh sb="3" eb="5">
      <t>メイショウ</t>
    </rPh>
    <phoneticPr fontId="2"/>
  </si>
  <si>
    <t>【ハ　名称】</t>
    <rPh sb="3" eb="5">
      <t>メイショウ</t>
    </rPh>
    <phoneticPr fontId="2"/>
  </si>
  <si>
    <t>【ニ　用途】</t>
    <rPh sb="3" eb="5">
      <t>ヨウト</t>
    </rPh>
    <phoneticPr fontId="2"/>
  </si>
  <si>
    <t>【５　調査による指摘の概要】</t>
    <phoneticPr fontId="2"/>
  </si>
  <si>
    <t>【イ　指摘の内容】</t>
    <rPh sb="3" eb="5">
      <t>シテキ</t>
    </rPh>
    <rPh sb="6" eb="8">
      <t>ナイヨウ</t>
    </rPh>
    <phoneticPr fontId="2"/>
  </si>
  <si>
    <t>【ロ　指摘の概要】</t>
    <rPh sb="3" eb="5">
      <t>シテキ</t>
    </rPh>
    <rPh sb="6" eb="8">
      <t>ガイヨウ</t>
    </rPh>
    <phoneticPr fontId="2"/>
  </si>
  <si>
    <t>【ハ　改善予定の有無】(要是正のみ記入)</t>
    <rPh sb="3" eb="5">
      <t>カイゼン</t>
    </rPh>
    <rPh sb="5" eb="7">
      <t>ヨテイ</t>
    </rPh>
    <rPh sb="8" eb="10">
      <t>ウム</t>
    </rPh>
    <phoneticPr fontId="2"/>
  </si>
  <si>
    <t>【ニ　その他特記事項】(特記事項のみ記入)</t>
    <rPh sb="5" eb="6">
      <t>タ</t>
    </rPh>
    <rPh sb="6" eb="8">
      <t>トッキ</t>
    </rPh>
    <rPh sb="8" eb="10">
      <t>ジコウ</t>
    </rPh>
    <phoneticPr fontId="2"/>
  </si>
  <si>
    <t>【１　敷地の位置】</t>
    <rPh sb="3" eb="5">
      <t>シキチ</t>
    </rPh>
    <rPh sb="6" eb="8">
      <t>イチ</t>
    </rPh>
    <phoneticPr fontId="2"/>
  </si>
  <si>
    <t>【イ　防火地域等】</t>
    <rPh sb="3" eb="5">
      <t>ボウカ</t>
    </rPh>
    <rPh sb="5" eb="7">
      <t>チイキ</t>
    </rPh>
    <rPh sb="7" eb="8">
      <t>トウ</t>
    </rPh>
    <phoneticPr fontId="2"/>
  </si>
  <si>
    <t>【ロ　用途地域】</t>
    <rPh sb="3" eb="5">
      <t>ヨウト</t>
    </rPh>
    <rPh sb="5" eb="7">
      <t>チイキ</t>
    </rPh>
    <phoneticPr fontId="2"/>
  </si>
  <si>
    <t>【２　建築物及びその敷地の概要】</t>
    <rPh sb="3" eb="6">
      <t>ケンチクブツ</t>
    </rPh>
    <rPh sb="6" eb="7">
      <t>オヨ</t>
    </rPh>
    <rPh sb="10" eb="12">
      <t>シキチ</t>
    </rPh>
    <rPh sb="13" eb="15">
      <t>ガイヨウ</t>
    </rPh>
    <phoneticPr fontId="2"/>
  </si>
  <si>
    <t>【イ　構造】</t>
    <rPh sb="3" eb="5">
      <t>コウゾウ</t>
    </rPh>
    <phoneticPr fontId="2"/>
  </si>
  <si>
    <t>【ロ　階数】</t>
    <rPh sb="3" eb="5">
      <t>カイスウ</t>
    </rPh>
    <phoneticPr fontId="2"/>
  </si>
  <si>
    <t>【ハ　敷地面積】</t>
    <rPh sb="3" eb="5">
      <t>シキチ</t>
    </rPh>
    <rPh sb="5" eb="7">
      <t>メンセキ</t>
    </rPh>
    <phoneticPr fontId="2"/>
  </si>
  <si>
    <t>【ニ　建築面積】</t>
    <rPh sb="3" eb="5">
      <t>ケンチク</t>
    </rPh>
    <rPh sb="5" eb="7">
      <t>メンセキ</t>
    </rPh>
    <phoneticPr fontId="2"/>
  </si>
  <si>
    <t>【ホ　延べ面積】</t>
    <rPh sb="3" eb="4">
      <t>ノ</t>
    </rPh>
    <rPh sb="5" eb="7">
      <t>メンセキ</t>
    </rPh>
    <phoneticPr fontId="2"/>
  </si>
  <si>
    <t>【３　階別用途別床面積】</t>
    <rPh sb="8" eb="11">
      <t>ユカメンセキ</t>
    </rPh>
    <phoneticPr fontId="2"/>
  </si>
  <si>
    <t>【イ　階別用途別】</t>
    <rPh sb="3" eb="4">
      <t>カイ</t>
    </rPh>
    <rPh sb="4" eb="5">
      <t>ベツ</t>
    </rPh>
    <rPh sb="5" eb="7">
      <t>ヨウト</t>
    </rPh>
    <rPh sb="7" eb="8">
      <t>ベツ</t>
    </rPh>
    <phoneticPr fontId="2"/>
  </si>
  <si>
    <t>【ロ　用途別】</t>
    <rPh sb="3" eb="5">
      <t>ヨウト</t>
    </rPh>
    <rPh sb="5" eb="6">
      <t>ベツ</t>
    </rPh>
    <phoneticPr fontId="2"/>
  </si>
  <si>
    <t>【４　性能検証法等の適用】</t>
    <rPh sb="3" eb="5">
      <t>セイノウ</t>
    </rPh>
    <rPh sb="5" eb="7">
      <t>ケンショウ</t>
    </rPh>
    <rPh sb="7" eb="8">
      <t>ホウ</t>
    </rPh>
    <rPh sb="8" eb="9">
      <t>トウ</t>
    </rPh>
    <rPh sb="10" eb="12">
      <t>テキヨウ</t>
    </rPh>
    <phoneticPr fontId="2"/>
  </si>
  <si>
    <t>【５　検査対象建築設備】</t>
    <rPh sb="3" eb="5">
      <t>ケンサ</t>
    </rPh>
    <rPh sb="5" eb="7">
      <t>タイショウ</t>
    </rPh>
    <rPh sb="7" eb="9">
      <t>ケンチク</t>
    </rPh>
    <rPh sb="9" eb="11">
      <t>セツビ</t>
    </rPh>
    <phoneticPr fontId="2"/>
  </si>
  <si>
    <t>【６　増築、改築、用途変更等の経過】</t>
    <rPh sb="3" eb="5">
      <t>ゾウチク</t>
    </rPh>
    <rPh sb="6" eb="8">
      <t>カイチク</t>
    </rPh>
    <rPh sb="9" eb="11">
      <t>ヨウト</t>
    </rPh>
    <rPh sb="11" eb="13">
      <t>ヘンコウ</t>
    </rPh>
    <rPh sb="13" eb="14">
      <t>トウ</t>
    </rPh>
    <rPh sb="15" eb="17">
      <t>ケイカ</t>
    </rPh>
    <phoneticPr fontId="2"/>
  </si>
  <si>
    <t>【７　関連図書の整備状況】</t>
    <rPh sb="3" eb="5">
      <t>カンレン</t>
    </rPh>
    <rPh sb="5" eb="7">
      <t>トショ</t>
    </rPh>
    <rPh sb="8" eb="10">
      <t>セイビ</t>
    </rPh>
    <rPh sb="10" eb="12">
      <t>ジョウキョウ</t>
    </rPh>
    <phoneticPr fontId="2"/>
  </si>
  <si>
    <t>【イ　確認に要した図書】</t>
    <rPh sb="3" eb="5">
      <t>カクニン</t>
    </rPh>
    <rPh sb="6" eb="7">
      <t>ヨウ</t>
    </rPh>
    <rPh sb="9" eb="11">
      <t>トショ</t>
    </rPh>
    <phoneticPr fontId="2"/>
  </si>
  <si>
    <t>【ロ　初回確認済証】</t>
    <rPh sb="3" eb="5">
      <t>ショカイ</t>
    </rPh>
    <rPh sb="5" eb="7">
      <t>カクニン</t>
    </rPh>
    <rPh sb="7" eb="8">
      <t>ス</t>
    </rPh>
    <rPh sb="8" eb="9">
      <t>アカシ</t>
    </rPh>
    <phoneticPr fontId="2"/>
  </si>
  <si>
    <t>【ハ　直近確認済証】</t>
    <rPh sb="3" eb="5">
      <t>チョッキン</t>
    </rPh>
    <rPh sb="5" eb="7">
      <t>カクニン</t>
    </rPh>
    <rPh sb="7" eb="8">
      <t>ス</t>
    </rPh>
    <rPh sb="8" eb="9">
      <t>アカシ</t>
    </rPh>
    <phoneticPr fontId="2"/>
  </si>
  <si>
    <t>【ニ　完了検査に要した図書】</t>
    <rPh sb="3" eb="5">
      <t>カンリョウ</t>
    </rPh>
    <rPh sb="5" eb="7">
      <t>ケンサ</t>
    </rPh>
    <rPh sb="8" eb="9">
      <t>ヨウ</t>
    </rPh>
    <rPh sb="11" eb="13">
      <t>トショ</t>
    </rPh>
    <phoneticPr fontId="2"/>
  </si>
  <si>
    <t>【ホ　初回検査済証】</t>
    <rPh sb="3" eb="5">
      <t>ショカイ</t>
    </rPh>
    <rPh sb="5" eb="7">
      <t>ケンサ</t>
    </rPh>
    <rPh sb="7" eb="8">
      <t>ス</t>
    </rPh>
    <rPh sb="8" eb="9">
      <t>アカシ</t>
    </rPh>
    <phoneticPr fontId="2"/>
  </si>
  <si>
    <t>【ヘ　直近検査済証】</t>
    <rPh sb="3" eb="5">
      <t>チョッキン</t>
    </rPh>
    <rPh sb="5" eb="7">
      <t>ケンサ</t>
    </rPh>
    <rPh sb="7" eb="8">
      <t>ス</t>
    </rPh>
    <rPh sb="8" eb="9">
      <t>アカシ</t>
    </rPh>
    <phoneticPr fontId="2"/>
  </si>
  <si>
    <t>【ト　直近の仮使用】</t>
    <rPh sb="3" eb="5">
      <t>チョッキン</t>
    </rPh>
    <rPh sb="6" eb="7">
      <t>カリ</t>
    </rPh>
    <rPh sb="7" eb="9">
      <t>シヨウ</t>
    </rPh>
    <phoneticPr fontId="2"/>
  </si>
  <si>
    <t>【チ　全体計画認定】</t>
    <rPh sb="3" eb="5">
      <t>ゼンタイ</t>
    </rPh>
    <rPh sb="5" eb="7">
      <t>ケイカク</t>
    </rPh>
    <rPh sb="7" eb="9">
      <t>ニンテイ</t>
    </rPh>
    <phoneticPr fontId="2"/>
  </si>
  <si>
    <t>【リ　維持保全に関する準則又は計画】</t>
    <rPh sb="3" eb="5">
      <t>イジ</t>
    </rPh>
    <rPh sb="5" eb="7">
      <t>ホゼン</t>
    </rPh>
    <rPh sb="8" eb="9">
      <t>カン</t>
    </rPh>
    <rPh sb="11" eb="13">
      <t>ジュンソク</t>
    </rPh>
    <rPh sb="13" eb="14">
      <t>マタ</t>
    </rPh>
    <rPh sb="15" eb="17">
      <t>ケイカク</t>
    </rPh>
    <phoneticPr fontId="2"/>
  </si>
  <si>
    <t>【ヌ　前回の調査に関する書類の写し】</t>
    <rPh sb="3" eb="5">
      <t>ゼンカイ</t>
    </rPh>
    <rPh sb="6" eb="8">
      <t>チョウサ</t>
    </rPh>
    <rPh sb="9" eb="10">
      <t>カン</t>
    </rPh>
    <rPh sb="12" eb="14">
      <t>ショルイ</t>
    </rPh>
    <rPh sb="15" eb="16">
      <t>ウツ</t>
    </rPh>
    <phoneticPr fontId="2"/>
  </si>
  <si>
    <t>【８　備考】</t>
    <rPh sb="3" eb="5">
      <t>ビコウ</t>
    </rPh>
    <phoneticPr fontId="2"/>
  </si>
  <si>
    <t>【１　調査及び検査の状況】</t>
    <rPh sb="3" eb="5">
      <t>チョウサ</t>
    </rPh>
    <rPh sb="5" eb="6">
      <t>オヨ</t>
    </rPh>
    <rPh sb="7" eb="9">
      <t>ケンサ</t>
    </rPh>
    <rPh sb="10" eb="12">
      <t>ジョウキョウ</t>
    </rPh>
    <phoneticPr fontId="2"/>
  </si>
  <si>
    <t>【２　調査の状況】</t>
    <rPh sb="3" eb="5">
      <t>チョウサ</t>
    </rPh>
    <rPh sb="6" eb="8">
      <t>ジョウキョウ</t>
    </rPh>
    <phoneticPr fontId="2"/>
  </si>
  <si>
    <t>【ハ　改善予定の有無】</t>
    <rPh sb="3" eb="5">
      <t>カイゼン</t>
    </rPh>
    <rPh sb="5" eb="7">
      <t>ヨテイ</t>
    </rPh>
    <rPh sb="8" eb="10">
      <t>ウム</t>
    </rPh>
    <phoneticPr fontId="2"/>
  </si>
  <si>
    <t>【３　石綿を添加した建築材料の調査状況】</t>
    <rPh sb="3" eb="5">
      <t>イシワタ</t>
    </rPh>
    <rPh sb="6" eb="8">
      <t>テンカ</t>
    </rPh>
    <rPh sb="10" eb="12">
      <t>ケンチク</t>
    </rPh>
    <rPh sb="12" eb="14">
      <t>ザイリョウ</t>
    </rPh>
    <rPh sb="15" eb="17">
      <t>チョウサ</t>
    </rPh>
    <rPh sb="17" eb="19">
      <t>ジョウキョウ</t>
    </rPh>
    <phoneticPr fontId="2"/>
  </si>
  <si>
    <t>【イ　該当建築材料の有無】</t>
    <rPh sb="3" eb="5">
      <t>ガイトウ</t>
    </rPh>
    <rPh sb="5" eb="7">
      <t>ケンチク</t>
    </rPh>
    <rPh sb="7" eb="9">
      <t>ザイリョウ</t>
    </rPh>
    <rPh sb="10" eb="12">
      <t>ウム</t>
    </rPh>
    <phoneticPr fontId="2"/>
  </si>
  <si>
    <t>【ロ　措置予定の有無】</t>
    <rPh sb="3" eb="5">
      <t>ソチ</t>
    </rPh>
    <rPh sb="5" eb="7">
      <t>ヨテイ</t>
    </rPh>
    <rPh sb="8" eb="10">
      <t>ウム</t>
    </rPh>
    <phoneticPr fontId="2"/>
  </si>
  <si>
    <t>【４　耐震診断及び耐震改修の調査状況】</t>
    <rPh sb="3" eb="5">
      <t>タイシン</t>
    </rPh>
    <rPh sb="5" eb="7">
      <t>シンダン</t>
    </rPh>
    <rPh sb="7" eb="8">
      <t>オヨ</t>
    </rPh>
    <rPh sb="9" eb="11">
      <t>タイシン</t>
    </rPh>
    <rPh sb="11" eb="13">
      <t>カイシュウ</t>
    </rPh>
    <rPh sb="14" eb="16">
      <t>チョウサ</t>
    </rPh>
    <rPh sb="16" eb="18">
      <t>ジョウキョウ</t>
    </rPh>
    <phoneticPr fontId="2"/>
  </si>
  <si>
    <t>【イ　耐震診断の実施の有無】</t>
    <rPh sb="3" eb="5">
      <t>タイシン</t>
    </rPh>
    <rPh sb="5" eb="7">
      <t>シンダン</t>
    </rPh>
    <rPh sb="8" eb="10">
      <t>ジッシ</t>
    </rPh>
    <rPh sb="11" eb="13">
      <t>ウム</t>
    </rPh>
    <phoneticPr fontId="2"/>
  </si>
  <si>
    <t>【ロ　耐震改修の実施の有無】</t>
    <rPh sb="3" eb="5">
      <t>タイシン</t>
    </rPh>
    <rPh sb="5" eb="7">
      <t>カイシュウ</t>
    </rPh>
    <rPh sb="8" eb="10">
      <t>ジッシ</t>
    </rPh>
    <rPh sb="11" eb="13">
      <t>ウム</t>
    </rPh>
    <phoneticPr fontId="2"/>
  </si>
  <si>
    <t>【５　建築物等に係る不具合等の状況】</t>
    <rPh sb="3" eb="7">
      <t>ケンチクブツトウ</t>
    </rPh>
    <rPh sb="8" eb="9">
      <t>カカ</t>
    </rPh>
    <rPh sb="10" eb="13">
      <t>フグアイ</t>
    </rPh>
    <rPh sb="13" eb="14">
      <t>トウ</t>
    </rPh>
    <rPh sb="15" eb="17">
      <t>ジョウキョウ</t>
    </rPh>
    <phoneticPr fontId="2"/>
  </si>
  <si>
    <t>【イ　不具合等】</t>
    <rPh sb="3" eb="4">
      <t>フ</t>
    </rPh>
    <rPh sb="4" eb="6">
      <t>グアイ</t>
    </rPh>
    <rPh sb="6" eb="7">
      <t>トウ</t>
    </rPh>
    <phoneticPr fontId="2"/>
  </si>
  <si>
    <t>【ロ　不具合等の記録】</t>
    <rPh sb="3" eb="4">
      <t>フ</t>
    </rPh>
    <rPh sb="4" eb="6">
      <t>グアイ</t>
    </rPh>
    <rPh sb="6" eb="7">
      <t>トウ</t>
    </rPh>
    <rPh sb="8" eb="10">
      <t>キロク</t>
    </rPh>
    <phoneticPr fontId="2"/>
  </si>
  <si>
    <t>【ハ　改善の状況】</t>
    <rPh sb="3" eb="5">
      <t>カイゼン</t>
    </rPh>
    <rPh sb="6" eb="8">
      <t>ジョウキョウ</t>
    </rPh>
    <phoneticPr fontId="2"/>
  </si>
  <si>
    <t>【６　備考】</t>
    <rPh sb="3" eb="5">
      <t>ビコウ</t>
    </rPh>
    <phoneticPr fontId="2"/>
  </si>
  <si>
    <t>要是正事項　　　　　　　　　　　　　　　　　　　　　　　　　　　　　　　　　　　　　　　　　　　　　　　　　　　　　　　　　　　　　　　　　　　　　　　　　　　　　　　　　　　　　　　　　　　　　　　　　　　　　　　　　　　　　　　　　　　　　　　　　　　　　　　　　　　　　　　　　　　　　　　　　　　（既存不適格を含む）
又は特記事項の
具体的内容　　　　　　　　　　　　　　　　　　　　　　　　　　　　　　　　　　　　　　　　　　　　　　　　　　　　　　　　　　　　　　　　　　　　　　　　　　　　　　　　　　　　　　　　　　　　</t>
    <rPh sb="163" eb="164">
      <t>マタ</t>
    </rPh>
    <rPh sb="165" eb="167">
      <t>トッキ</t>
    </rPh>
    <rPh sb="167" eb="169">
      <t>ジコウ</t>
    </rPh>
    <rPh sb="171" eb="174">
      <t>グタイテキ</t>
    </rPh>
    <rPh sb="174" eb="176">
      <t>ナイヨウ</t>
    </rPh>
    <phoneticPr fontId="2"/>
  </si>
  <si>
    <t>(22)</t>
  </si>
  <si>
    <t>(23)</t>
  </si>
  <si>
    <t>(24)</t>
  </si>
  <si>
    <t>天井</t>
    <rPh sb="0" eb="2">
      <t>テンジョウ</t>
    </rPh>
    <phoneticPr fontId="2"/>
  </si>
  <si>
    <t>室内に面する部分の仕上げの維持保全の状況</t>
  </si>
  <si>
    <t>(25)</t>
  </si>
  <si>
    <t>室内に面する部分の仕上げの劣化及び損傷の状況</t>
  </si>
  <si>
    <t>(26)</t>
  </si>
  <si>
    <t>(27)</t>
  </si>
  <si>
    <t>(28)</t>
  </si>
  <si>
    <t>(29)</t>
  </si>
  <si>
    <t>(30)</t>
  </si>
  <si>
    <t>その４</t>
    <phoneticPr fontId="2"/>
  </si>
  <si>
    <t>照明器具、懸垂物等の落下防止対策の状況　</t>
    <phoneticPr fontId="2"/>
  </si>
  <si>
    <t>採光のための開口部の面積の確保の状況</t>
    <phoneticPr fontId="2"/>
  </si>
  <si>
    <t>採光の妨げとなる物品の放置の状況</t>
    <phoneticPr fontId="2"/>
  </si>
  <si>
    <t>換気のための開口部の面積の確保の状況</t>
    <phoneticPr fontId="2"/>
  </si>
  <si>
    <t>換気設備の設置の状況</t>
    <phoneticPr fontId="2"/>
  </si>
  <si>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2"/>
  </si>
  <si>
    <t>吹付け石綿等の劣化の状況　</t>
    <rPh sb="0" eb="2">
      <t>フキツ</t>
    </rPh>
    <phoneticPr fontId="2"/>
  </si>
  <si>
    <t>除去又は囲い込み若しくは封じ込めによる飛散防止措置の実施の状況　</t>
    <rPh sb="2" eb="4">
      <t>マ</t>
    </rPh>
    <rPh sb="8" eb="9">
      <t>モ</t>
    </rPh>
    <phoneticPr fontId="2"/>
  </si>
  <si>
    <t>囲い込み又は封じ込めによる飛散防止措置の劣化及び損傷の状況　</t>
    <phoneticPr fontId="2"/>
  </si>
  <si>
    <t>避難施設等</t>
    <rPh sb="0" eb="2">
      <t>ヒナン</t>
    </rPh>
    <rPh sb="2" eb="4">
      <t>シセツ</t>
    </rPh>
    <rPh sb="4" eb="5">
      <t>ナド</t>
    </rPh>
    <phoneticPr fontId="2"/>
  </si>
  <si>
    <t>廊下</t>
    <rPh sb="0" eb="2">
      <t>ロウカ</t>
    </rPh>
    <phoneticPr fontId="2"/>
  </si>
  <si>
    <t>幅の確保の状況</t>
    <rPh sb="0" eb="1">
      <t>ハバ</t>
    </rPh>
    <rPh sb="2" eb="4">
      <t>カクホ</t>
    </rPh>
    <rPh sb="5" eb="7">
      <t>ジョウキョウ</t>
    </rPh>
    <phoneticPr fontId="2"/>
  </si>
  <si>
    <t>行き止まり廊下の状況</t>
    <rPh sb="0" eb="1">
      <t>イ</t>
    </rPh>
    <rPh sb="2" eb="3">
      <t>ド</t>
    </rPh>
    <rPh sb="5" eb="7">
      <t>ロウカ</t>
    </rPh>
    <rPh sb="8" eb="10">
      <t>ジョウキョウ</t>
    </rPh>
    <phoneticPr fontId="2"/>
  </si>
  <si>
    <t>物品の放置の状況</t>
    <rPh sb="0" eb="2">
      <t>ブッピン</t>
    </rPh>
    <phoneticPr fontId="2"/>
  </si>
  <si>
    <t>出入口等</t>
    <rPh sb="0" eb="2">
      <t>シュツニュウ</t>
    </rPh>
    <rPh sb="2" eb="3">
      <t>グチ</t>
    </rPh>
    <rPh sb="3" eb="4">
      <t>ナド</t>
    </rPh>
    <phoneticPr fontId="2"/>
  </si>
  <si>
    <t>出入口等の確保の状況</t>
    <rPh sb="0" eb="3">
      <t>デイリグチ</t>
    </rPh>
    <rPh sb="3" eb="4">
      <t>ナド</t>
    </rPh>
    <phoneticPr fontId="2"/>
  </si>
  <si>
    <t>屋上広場</t>
    <rPh sb="0" eb="2">
      <t>オクジョウ</t>
    </rPh>
    <rPh sb="2" eb="4">
      <t>ヒロバ</t>
    </rPh>
    <phoneticPr fontId="2"/>
  </si>
  <si>
    <t>屋上広場の確保の状況</t>
    <rPh sb="0" eb="2">
      <t>オクジョウ</t>
    </rPh>
    <rPh sb="2" eb="4">
      <t>ヒロバ</t>
    </rPh>
    <phoneticPr fontId="2"/>
  </si>
  <si>
    <t>避難上有効なバルコニー</t>
    <rPh sb="0" eb="2">
      <t>ヒナン</t>
    </rPh>
    <rPh sb="2" eb="3">
      <t>ジョウ</t>
    </rPh>
    <rPh sb="3" eb="5">
      <t>ユウコウ</t>
    </rPh>
    <phoneticPr fontId="2"/>
  </si>
  <si>
    <t>手すり等の劣化及び損傷の状況</t>
    <rPh sb="3" eb="4">
      <t>トウ</t>
    </rPh>
    <rPh sb="5" eb="7">
      <t>レッカ</t>
    </rPh>
    <rPh sb="7" eb="9">
      <t>オ</t>
    </rPh>
    <phoneticPr fontId="2"/>
  </si>
  <si>
    <t>避難器具の操作性の確保の状況</t>
    <rPh sb="0" eb="2">
      <t>ヒナン</t>
    </rPh>
    <rPh sb="2" eb="4">
      <t>キグ</t>
    </rPh>
    <rPh sb="5" eb="8">
      <t>ソウサセイ</t>
    </rPh>
    <phoneticPr fontId="2"/>
  </si>
  <si>
    <t>階段</t>
    <rPh sb="0" eb="2">
      <t>カイダン</t>
    </rPh>
    <phoneticPr fontId="2"/>
  </si>
  <si>
    <t>直通階段の設置の状況</t>
    <rPh sb="0" eb="2">
      <t>チョクツウ</t>
    </rPh>
    <rPh sb="2" eb="4">
      <t>カイダン</t>
    </rPh>
    <phoneticPr fontId="2"/>
  </si>
  <si>
    <t>幅の確保の状況</t>
    <rPh sb="0" eb="1">
      <t>ハバ</t>
    </rPh>
    <phoneticPr fontId="2"/>
  </si>
  <si>
    <t>手すりの設置の状況</t>
    <phoneticPr fontId="2"/>
  </si>
  <si>
    <t>階段各部の劣化及び損傷の状況</t>
    <rPh sb="0" eb="2">
      <t>カイダン</t>
    </rPh>
    <rPh sb="2" eb="4">
      <t>カクブ</t>
    </rPh>
    <rPh sb="5" eb="7">
      <t>レッカ</t>
    </rPh>
    <rPh sb="7" eb="9">
      <t>オ</t>
    </rPh>
    <phoneticPr fontId="2"/>
  </si>
  <si>
    <t>屋内に設けられた避難階段</t>
    <rPh sb="0" eb="2">
      <t>オクナイ</t>
    </rPh>
    <rPh sb="3" eb="4">
      <t>モウ</t>
    </rPh>
    <rPh sb="8" eb="10">
      <t>ヒナン</t>
    </rPh>
    <rPh sb="10" eb="12">
      <t>カイダン</t>
    </rPh>
    <phoneticPr fontId="2"/>
  </si>
  <si>
    <t>屋外に設けられた避難階段</t>
    <rPh sb="0" eb="2">
      <t>オクガイ</t>
    </rPh>
    <rPh sb="10" eb="12">
      <t>カイダン</t>
    </rPh>
    <phoneticPr fontId="2"/>
  </si>
  <si>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2"/>
  </si>
  <si>
    <t>開放性の確保の状況</t>
    <rPh sb="0" eb="3">
      <t>カイホウセイ</t>
    </rPh>
    <rPh sb="4" eb="6">
      <t>カクホ</t>
    </rPh>
    <rPh sb="7" eb="9">
      <t>ジョウキョウ</t>
    </rPh>
    <phoneticPr fontId="2"/>
  </si>
  <si>
    <t>特別避難階段</t>
    <rPh sb="0" eb="2">
      <t>トクベツ</t>
    </rPh>
    <rPh sb="2" eb="4">
      <t>ヒナン</t>
    </rPh>
    <rPh sb="4" eb="6">
      <t>カイダン</t>
    </rPh>
    <phoneticPr fontId="2"/>
  </si>
  <si>
    <t>バルコニー又は付室の構造及び面積の確保の状況</t>
    <rPh sb="5" eb="6">
      <t>マタ</t>
    </rPh>
    <rPh sb="7" eb="8">
      <t>ヅケ</t>
    </rPh>
    <rPh sb="8" eb="9">
      <t>シツ</t>
    </rPh>
    <rPh sb="10" eb="12">
      <t>コウゾウ</t>
    </rPh>
    <rPh sb="12" eb="13">
      <t>オヨ</t>
    </rPh>
    <rPh sb="14" eb="16">
      <t>メンセキ</t>
    </rPh>
    <rPh sb="17" eb="19">
      <t>カクホ</t>
    </rPh>
    <rPh sb="20" eb="22">
      <t>ジョウキョウ</t>
    </rPh>
    <phoneticPr fontId="2"/>
  </si>
  <si>
    <t>物品の放置の状況</t>
    <rPh sb="0" eb="2">
      <t>ブッピン</t>
    </rPh>
    <rPh sb="3" eb="5">
      <t>ホウチ</t>
    </rPh>
    <rPh sb="6" eb="8">
      <t>ジョウキョウ</t>
    </rPh>
    <phoneticPr fontId="2"/>
  </si>
  <si>
    <t>排煙設備等</t>
    <rPh sb="4" eb="5">
      <t>トウ</t>
    </rPh>
    <phoneticPr fontId="2"/>
  </si>
  <si>
    <t>防煙壁</t>
    <rPh sb="0" eb="1">
      <t>ボウ</t>
    </rPh>
    <rPh sb="1" eb="2">
      <t>エン</t>
    </rPh>
    <rPh sb="2" eb="3">
      <t>ヘキ</t>
    </rPh>
    <phoneticPr fontId="2"/>
  </si>
  <si>
    <t>防煙区画の設置の状況</t>
    <rPh sb="5" eb="7">
      <t>セッチ</t>
    </rPh>
    <rPh sb="8" eb="9">
      <t>ジョウ</t>
    </rPh>
    <phoneticPr fontId="2"/>
  </si>
  <si>
    <t>排煙設備の設置の状況</t>
    <rPh sb="8" eb="9">
      <t>ジョウ</t>
    </rPh>
    <phoneticPr fontId="2"/>
  </si>
  <si>
    <t>排煙口の維持保全の状況</t>
    <phoneticPr fontId="2"/>
  </si>
  <si>
    <t>その他の設備等</t>
    <phoneticPr fontId="2"/>
  </si>
  <si>
    <t>非常用の進入口等の設置の状況</t>
    <phoneticPr fontId="2"/>
  </si>
  <si>
    <t>非常用の進入口等の維持保全の状況</t>
    <phoneticPr fontId="2"/>
  </si>
  <si>
    <t>乗降ロビーの構造及び面積の確保の状況</t>
    <rPh sb="8" eb="9">
      <t>オヨ</t>
    </rPh>
    <rPh sb="10" eb="12">
      <t>メンセキ</t>
    </rPh>
    <rPh sb="13" eb="15">
      <t>カクホ</t>
    </rPh>
    <rPh sb="16" eb="18">
      <t>ジョウキョウ</t>
    </rPh>
    <phoneticPr fontId="2"/>
  </si>
  <si>
    <t>物品の放置の状況</t>
  </si>
  <si>
    <t>非常用の照明装置</t>
    <phoneticPr fontId="2"/>
  </si>
  <si>
    <t>非常用の照明装置の設置の状況</t>
  </si>
  <si>
    <t>その他</t>
    <rPh sb="2" eb="3">
      <t>タ</t>
    </rPh>
    <phoneticPr fontId="2"/>
  </si>
  <si>
    <t>地下街等</t>
    <rPh sb="0" eb="4">
      <t>チカガイナド</t>
    </rPh>
    <phoneticPr fontId="2"/>
  </si>
  <si>
    <t>地下街又は地下道に面する建築物の地下の部分</t>
    <phoneticPr fontId="2"/>
  </si>
  <si>
    <t>防火区画</t>
    <phoneticPr fontId="2"/>
  </si>
  <si>
    <t>地下の構え又は地下道に面する建築物の地下の部分と地下道との関係</t>
    <phoneticPr fontId="2"/>
  </si>
  <si>
    <t>地下道の直通階段の確保の状況</t>
    <phoneticPr fontId="2"/>
  </si>
  <si>
    <t>地下の構えの各部分から地下道等までの歩行距離の状況</t>
    <phoneticPr fontId="2"/>
  </si>
  <si>
    <t>地下道の地上への開放性の確保の状況</t>
    <phoneticPr fontId="2"/>
  </si>
  <si>
    <t>物品の放置の状況</t>
    <phoneticPr fontId="2"/>
  </si>
  <si>
    <t>地下道に面する建築物の地下の部分</t>
    <rPh sb="0" eb="3">
      <t>チカドウ</t>
    </rPh>
    <rPh sb="4" eb="5">
      <t>メン</t>
    </rPh>
    <rPh sb="7" eb="10">
      <t>ケンチクブツ</t>
    </rPh>
    <rPh sb="11" eb="13">
      <t>チカ</t>
    </rPh>
    <rPh sb="14" eb="16">
      <t>ブブン</t>
    </rPh>
    <phoneticPr fontId="2"/>
  </si>
  <si>
    <t>膜構造建築物の膜体、取付部材等</t>
    <rPh sb="0" eb="1">
      <t>マク</t>
    </rPh>
    <rPh sb="1" eb="3">
      <t>コウゾウ</t>
    </rPh>
    <rPh sb="3" eb="6">
      <t>ケンチクブツ</t>
    </rPh>
    <phoneticPr fontId="2"/>
  </si>
  <si>
    <t>膜体及び取付部材の劣化及び損傷の状況</t>
    <rPh sb="9" eb="11">
      <t>レッカ</t>
    </rPh>
    <rPh sb="11" eb="13">
      <t>オ</t>
    </rPh>
    <phoneticPr fontId="2"/>
  </si>
  <si>
    <t>免震構造建築物の免震層及び免震装置</t>
    <phoneticPr fontId="2"/>
  </si>
  <si>
    <t>免震装置の劣化及び損傷の状況(免震装置が可視状態にある場合に限る。)</t>
    <rPh sb="5" eb="7">
      <t>レッカ</t>
    </rPh>
    <rPh sb="7" eb="9">
      <t>オ</t>
    </rPh>
    <rPh sb="30" eb="31">
      <t>カギ</t>
    </rPh>
    <phoneticPr fontId="2"/>
  </si>
  <si>
    <t>避雷設備</t>
    <rPh sb="0" eb="1">
      <t>サ</t>
    </rPh>
    <rPh sb="1" eb="2">
      <t>カミナリ</t>
    </rPh>
    <rPh sb="2" eb="4">
      <t>セツビ</t>
    </rPh>
    <phoneticPr fontId="2"/>
  </si>
  <si>
    <t>避雷針、避雷導線等の劣化及び損傷の状況</t>
    <rPh sb="0" eb="3">
      <t>ヒライシン</t>
    </rPh>
    <rPh sb="4" eb="5">
      <t>サ</t>
    </rPh>
    <rPh sb="5" eb="6">
      <t>カミナリ</t>
    </rPh>
    <rPh sb="6" eb="8">
      <t>ドウセン</t>
    </rPh>
    <rPh sb="12" eb="14">
      <t>オ</t>
    </rPh>
    <phoneticPr fontId="2"/>
  </si>
  <si>
    <t>煙突</t>
    <rPh sb="0" eb="2">
      <t>エントツ</t>
    </rPh>
    <phoneticPr fontId="2"/>
  </si>
  <si>
    <t>建築物に設ける煙突</t>
    <rPh sb="0" eb="2">
      <t>ケンチク</t>
    </rPh>
    <rPh sb="2" eb="3">
      <t>ブツ</t>
    </rPh>
    <rPh sb="4" eb="5">
      <t>モウ</t>
    </rPh>
    <rPh sb="7" eb="9">
      <t>エントツ</t>
    </rPh>
    <phoneticPr fontId="2"/>
  </si>
  <si>
    <t>煙突本体及び建築物との接合部の劣化及び損傷の状況</t>
    <rPh sb="2" eb="4">
      <t>ホンタイ</t>
    </rPh>
    <rPh sb="4" eb="5">
      <t>オヨ</t>
    </rPh>
    <rPh sb="7" eb="8">
      <t>チク</t>
    </rPh>
    <rPh sb="17" eb="19">
      <t>オ</t>
    </rPh>
    <phoneticPr fontId="2"/>
  </si>
  <si>
    <t>令第138条第1項第1号に掲げる煙突</t>
    <rPh sb="0" eb="1">
      <t>レイ</t>
    </rPh>
    <rPh sb="1" eb="2">
      <t>ダイ</t>
    </rPh>
    <rPh sb="5" eb="6">
      <t>ジョウ</t>
    </rPh>
    <rPh sb="6" eb="7">
      <t>ダイ</t>
    </rPh>
    <rPh sb="8" eb="9">
      <t>コウ</t>
    </rPh>
    <rPh sb="9" eb="10">
      <t>ダイ</t>
    </rPh>
    <rPh sb="11" eb="12">
      <t>ゴウ</t>
    </rPh>
    <rPh sb="13" eb="14">
      <t>カカ</t>
    </rPh>
    <rPh sb="16" eb="18">
      <t>エントツ</t>
    </rPh>
    <phoneticPr fontId="2"/>
  </si>
  <si>
    <t>煙突本体の劣化及び損傷の状況</t>
    <rPh sb="0" eb="2">
      <t>エントツ</t>
    </rPh>
    <rPh sb="2" eb="4">
      <t>ホンタイ</t>
    </rPh>
    <rPh sb="5" eb="7">
      <t>レッカ</t>
    </rPh>
    <rPh sb="7" eb="9">
      <t>オ</t>
    </rPh>
    <rPh sb="9" eb="11">
      <t>ソンショウ</t>
    </rPh>
    <rPh sb="12" eb="14">
      <t>ジョウキョウ</t>
    </rPh>
    <phoneticPr fontId="2"/>
  </si>
  <si>
    <t>構造</t>
    <rPh sb="0" eb="2">
      <t>コウゾウ</t>
    </rPh>
    <phoneticPr fontId="2"/>
  </si>
  <si>
    <t>併設する自動式引き戸及び駆け込み防止さく等の危険防止装置の設置の状況</t>
    <rPh sb="0" eb="2">
      <t>ヘイセツ</t>
    </rPh>
    <rPh sb="4" eb="6">
      <t>ジドウ</t>
    </rPh>
    <rPh sb="6" eb="7">
      <t>シキ</t>
    </rPh>
    <rPh sb="7" eb="8">
      <t>ヒ</t>
    </rPh>
    <rPh sb="9" eb="10">
      <t>ド</t>
    </rPh>
    <rPh sb="10" eb="11">
      <t>オヨ</t>
    </rPh>
    <rPh sb="12" eb="13">
      <t>カ</t>
    </rPh>
    <rPh sb="14" eb="15">
      <t>コ</t>
    </rPh>
    <rPh sb="16" eb="18">
      <t>ボウシ</t>
    </rPh>
    <rPh sb="20" eb="21">
      <t>ナド</t>
    </rPh>
    <rPh sb="22" eb="24">
      <t>キケン</t>
    </rPh>
    <rPh sb="24" eb="26">
      <t>ボウシ</t>
    </rPh>
    <rPh sb="26" eb="28">
      <t>ソウチ</t>
    </rPh>
    <phoneticPr fontId="2"/>
  </si>
  <si>
    <t>作動の状況</t>
    <rPh sb="0" eb="2">
      <t>サドウ</t>
    </rPh>
    <rPh sb="3" eb="5">
      <t>ジョウキョウ</t>
    </rPh>
    <phoneticPr fontId="2"/>
  </si>
  <si>
    <t>自動回転ドアの作動の状況</t>
    <rPh sb="0" eb="2">
      <t>ジドウ</t>
    </rPh>
    <rPh sb="2" eb="4">
      <t>カイテン</t>
    </rPh>
    <phoneticPr fontId="2"/>
  </si>
  <si>
    <t>改善予定状況等</t>
    <rPh sb="0" eb="2">
      <t>カイゼン</t>
    </rPh>
    <rPh sb="2" eb="4">
      <t>ヨテイ</t>
    </rPh>
    <rPh sb="4" eb="6">
      <t>ジョウキョウ</t>
    </rPh>
    <rPh sb="6" eb="7">
      <t>ナド</t>
    </rPh>
    <phoneticPr fontId="2"/>
  </si>
  <si>
    <t>調査項目</t>
    <rPh sb="0" eb="2">
      <t>チョウサ</t>
    </rPh>
    <rPh sb="2" eb="4">
      <t>コウモク</t>
    </rPh>
    <phoneticPr fontId="2"/>
  </si>
  <si>
    <t>改善策の具体的内容又は改善できない理由</t>
    <rPh sb="9" eb="10">
      <t>マタ</t>
    </rPh>
    <rPh sb="11" eb="13">
      <t>カイゼン</t>
    </rPh>
    <rPh sb="17" eb="19">
      <t>リユウ</t>
    </rPh>
    <phoneticPr fontId="2"/>
  </si>
  <si>
    <t>改善（予定）年月</t>
    <rPh sb="0" eb="2">
      <t>カイゼン</t>
    </rPh>
    <rPh sb="3" eb="5">
      <t>ヨテイ</t>
    </rPh>
    <rPh sb="6" eb="8">
      <t>ネンゲツ</t>
    </rPh>
    <phoneticPr fontId="2"/>
  </si>
  <si>
    <t>中項目</t>
    <rPh sb="0" eb="1">
      <t>チュウ</t>
    </rPh>
    <rPh sb="1" eb="3">
      <t>コウモク</t>
    </rPh>
    <phoneticPr fontId="2"/>
  </si>
  <si>
    <t>小項目</t>
    <rPh sb="0" eb="3">
      <t>ショウコウモク</t>
    </rPh>
    <phoneticPr fontId="2"/>
  </si>
  <si>
    <t>既存不適格</t>
    <phoneticPr fontId="2"/>
  </si>
  <si>
    <t>特定建築物調査員</t>
    <rPh sb="0" eb="2">
      <t>トクテイ</t>
    </rPh>
    <rPh sb="2" eb="5">
      <t>ケンチクブツ</t>
    </rPh>
    <rPh sb="5" eb="8">
      <t>チョウサイン</t>
    </rPh>
    <phoneticPr fontId="2"/>
  </si>
  <si>
    <t>年</t>
    <rPh sb="0" eb="1">
      <t>ネン</t>
    </rPh>
    <phoneticPr fontId="2"/>
  </si>
  <si>
    <t>対象外</t>
    <rPh sb="0" eb="3">
      <t>タイショウガイ</t>
    </rPh>
    <phoneticPr fontId="2"/>
  </si>
  <si>
    <t>月に実施予定）</t>
    <rPh sb="0" eb="1">
      <t>ガツ</t>
    </rPh>
    <rPh sb="2" eb="4">
      <t>ジッシ</t>
    </rPh>
    <rPh sb="4" eb="6">
      <t>ヨテイ</t>
    </rPh>
    <phoneticPr fontId="2"/>
  </si>
  <si>
    <t>月</t>
    <rPh sb="0" eb="1">
      <t>ガツ</t>
    </rPh>
    <phoneticPr fontId="2"/>
  </si>
  <si>
    <t>実施（</t>
    <rPh sb="0" eb="2">
      <t>ジッシ</t>
    </rPh>
    <phoneticPr fontId="2"/>
  </si>
  <si>
    <t>未実施（</t>
    <rPh sb="0" eb="3">
      <t>ミジッシ</t>
    </rPh>
    <phoneticPr fontId="2"/>
  </si>
  <si>
    <t>未実施　</t>
    <rPh sb="0" eb="3">
      <t>ミジッシ</t>
    </rPh>
    <phoneticPr fontId="2"/>
  </si>
  <si>
    <t>無　</t>
    <rPh sb="0" eb="1">
      <t>ナ</t>
    </rPh>
    <phoneticPr fontId="2"/>
  </si>
  <si>
    <t>月に改善予定）</t>
  </si>
  <si>
    <t>無</t>
    <rPh sb="0" eb="1">
      <t>ム</t>
    </rPh>
    <phoneticPr fontId="2"/>
  </si>
  <si>
    <t>令第128条の5各項等に規定する建築物の天井の室内に面する部分</t>
    <phoneticPr fontId="2"/>
  </si>
  <si>
    <t>令第128条の5各項等に規定する建築物の壁の室内に面する部分</t>
    <rPh sb="0" eb="1">
      <t>レイ</t>
    </rPh>
    <rPh sb="1" eb="2">
      <t>ダイ</t>
    </rPh>
    <rPh sb="5" eb="6">
      <t>ジョウ</t>
    </rPh>
    <rPh sb="8" eb="9">
      <t>カク</t>
    </rPh>
    <rPh sb="9" eb="10">
      <t>コウ</t>
    </rPh>
    <rPh sb="10" eb="11">
      <t>トウ</t>
    </rPh>
    <rPh sb="12" eb="14">
      <t>キテイ</t>
    </rPh>
    <rPh sb="16" eb="19">
      <t>ケンチクブツ</t>
    </rPh>
    <rPh sb="20" eb="21">
      <t>カベ</t>
    </rPh>
    <rPh sb="22" eb="24">
      <t>シツナイ</t>
    </rPh>
    <rPh sb="25" eb="26">
      <t>メン</t>
    </rPh>
    <rPh sb="28" eb="30">
      <t>ブブン</t>
    </rPh>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</si>
  <si>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</si>
  <si>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</si>
  <si>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</si>
  <si>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</si>
  <si>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</si>
  <si>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</si>
  <si>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</si>
  <si>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</si>
  <si>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</si>
  <si>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</si>
  <si>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</si>
  <si>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</si>
  <si>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</si>
  <si>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</si>
  <si>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</si>
  <si>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</si>
  <si>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付室等の排煙設備の設置の状況</t>
    <rPh sb="0" eb="1">
      <t>フ</t>
    </rPh>
    <rPh sb="1" eb="2">
      <t>シツ</t>
    </rPh>
    <rPh sb="2" eb="3">
      <t>トウ</t>
    </rPh>
    <rPh sb="4" eb="6">
      <t>ハイエン</t>
    </rPh>
    <rPh sb="6" eb="8">
      <t>セツビ</t>
    </rPh>
    <rPh sb="9" eb="11">
      <t>セッチ</t>
    </rPh>
    <rPh sb="12" eb="14">
      <t>ジョウキョウ</t>
    </rPh>
    <phoneticPr fontId="2"/>
  </si>
  <si>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2"/>
  </si>
  <si>
    <t>乗降ロビー等の排煙設備の設置の状況</t>
    <rPh sb="5" eb="6">
      <t>トウ</t>
    </rPh>
    <phoneticPr fontId="2"/>
  </si>
  <si>
    <t>乗降ロビー等の外気に向かって開くことができる窓の状況</t>
    <rPh sb="0" eb="2">
      <t>ジョウコウ</t>
    </rPh>
    <rPh sb="5" eb="6">
      <t>トウ</t>
    </rPh>
    <rPh sb="24" eb="26">
      <t>ジョウキョウ</t>
    </rPh>
    <phoneticPr fontId="2"/>
  </si>
  <si>
    <t>【イ　資格】</t>
    <rPh sb="3" eb="5">
      <t>シカク</t>
    </rPh>
    <phoneticPr fontId="2"/>
  </si>
  <si>
    <t>防火設備</t>
    <rPh sb="0" eb="2">
      <t>ボウカ</t>
    </rPh>
    <rPh sb="2" eb="4">
      <t>セツビ</t>
    </rPh>
    <phoneticPr fontId="2"/>
  </si>
  <si>
    <t>換気設備</t>
    <rPh sb="0" eb="2">
      <t>カンキ</t>
    </rPh>
    <rPh sb="2" eb="4">
      <t>セツビ</t>
    </rPh>
    <phoneticPr fontId="2"/>
  </si>
  <si>
    <t>非常用照明装置</t>
    <rPh sb="0" eb="3">
      <t>ヒジョウヨウ</t>
    </rPh>
    <rPh sb="3" eb="5">
      <t>ショウメイ</t>
    </rPh>
    <rPh sb="5" eb="7">
      <t>ソウチ</t>
    </rPh>
    <phoneticPr fontId="2"/>
  </si>
  <si>
    <t>給水設備・排水設備</t>
    <rPh sb="0" eb="2">
      <t>キュウスイ</t>
    </rPh>
    <rPh sb="2" eb="4">
      <t>セツビ</t>
    </rPh>
    <rPh sb="5" eb="7">
      <t>ハイスイ</t>
    </rPh>
    <rPh sb="7" eb="9">
      <t>セツビ</t>
    </rPh>
    <phoneticPr fontId="2"/>
  </si>
  <si>
    <t xml:space="preserve"> 排煙設備</t>
    <rPh sb="1" eb="3">
      <t>ハイエン</t>
    </rPh>
    <rPh sb="3" eb="5">
      <t>セツビ</t>
    </rPh>
    <phoneticPr fontId="2"/>
  </si>
  <si>
    <t>(</t>
    <phoneticPr fontId="2"/>
  </si>
  <si>
    <t>（要是正（既存不適格を除く。))</t>
    <phoneticPr fontId="2"/>
  </si>
  <si>
    <t>昭和48年建設省告示第2563号第1第1号ロに規定する基準についての適合の状況</t>
    <rPh sb="0" eb="2">
      <t>ショウワ</t>
    </rPh>
    <phoneticPr fontId="2"/>
  </si>
  <si>
    <t>階段室の構造の状況</t>
    <rPh sb="0" eb="3">
      <t>カイダンシツ</t>
    </rPh>
    <rPh sb="4" eb="6">
      <t>コウゾウ</t>
    </rPh>
    <rPh sb="7" eb="9">
      <t>ジョウキョウ</t>
    </rPh>
    <phoneticPr fontId="2"/>
  </si>
  <si>
    <t>防煙壁の劣化及び損傷の状況</t>
    <rPh sb="4" eb="6">
      <t>レッカ</t>
    </rPh>
    <rPh sb="6" eb="8">
      <t>オ</t>
    </rPh>
    <phoneticPr fontId="2"/>
  </si>
  <si>
    <t>敷地内の排水の状況</t>
    <phoneticPr fontId="2"/>
  </si>
  <si>
    <t>パラペットの立ち上り面の劣化及び損傷の状況</t>
    <rPh sb="6" eb="7">
      <t>タ</t>
    </rPh>
    <rPh sb="8" eb="9">
      <t>ノボ</t>
    </rPh>
    <rPh sb="10" eb="11">
      <t>メン</t>
    </rPh>
    <rPh sb="12" eb="14">
      <t>レッカ</t>
    </rPh>
    <rPh sb="14" eb="16">
      <t>オ</t>
    </rPh>
    <rPh sb="16" eb="18">
      <t>ソンショウ</t>
    </rPh>
    <rPh sb="19" eb="21">
      <t>ジョウキョウ</t>
    </rPh>
    <phoneticPr fontId="2"/>
  </si>
  <si>
    <t>屋上周り(屋上面を除く。)</t>
    <rPh sb="0" eb="2">
      <t>オクジョウ</t>
    </rPh>
    <rPh sb="2" eb="3">
      <t>マワ</t>
    </rPh>
    <rPh sb="5" eb="7">
      <t>オクジョウ</t>
    </rPh>
    <rPh sb="7" eb="8">
      <t>メン</t>
    </rPh>
    <rPh sb="9" eb="10">
      <t>ノゾ</t>
    </rPh>
    <phoneticPr fontId="2"/>
  </si>
  <si>
    <t>屋上周り（屋上面を除く。）</t>
    <rPh sb="2" eb="3">
      <t>マワ</t>
    </rPh>
    <phoneticPr fontId="2"/>
  </si>
  <si>
    <t>この書類は、調査の結果「要是正」かつ「既存不適格」ではない項目について作成してください。また、「既存不適
格」及び「指摘なし」の項目についても、特記すべき事項があれば、必要に応じて作成してください。「要是正」の
項目がない場合は、この書類は省略しても構いません。</t>
    <rPh sb="2" eb="4">
      <t>ショルイ</t>
    </rPh>
    <rPh sb="6" eb="8">
      <t>チョウサ</t>
    </rPh>
    <rPh sb="9" eb="11">
      <t>ケッカ</t>
    </rPh>
    <rPh sb="12" eb="13">
      <t>ヨウ</t>
    </rPh>
    <rPh sb="13" eb="15">
      <t>ゼセイ</t>
    </rPh>
    <rPh sb="19" eb="21">
      <t>キゾン</t>
    </rPh>
    <rPh sb="21" eb="24">
      <t>フテキカク</t>
    </rPh>
    <rPh sb="29" eb="31">
      <t>コウモク</t>
    </rPh>
    <rPh sb="35" eb="37">
      <t>サクセイ</t>
    </rPh>
    <rPh sb="48" eb="50">
      <t>キゾン</t>
    </rPh>
    <rPh sb="55" eb="56">
      <t>オヨ</t>
    </rPh>
    <rPh sb="58" eb="60">
      <t>シテキ</t>
    </rPh>
    <rPh sb="64" eb="66">
      <t>コウモク</t>
    </rPh>
    <rPh sb="72" eb="74">
      <t>トッキ</t>
    </rPh>
    <rPh sb="77" eb="79">
      <t>ジコウ</t>
    </rPh>
    <rPh sb="84" eb="86">
      <t>ヒツヨウ</t>
    </rPh>
    <rPh sb="87" eb="88">
      <t>オウ</t>
    </rPh>
    <rPh sb="90" eb="92">
      <t>サクセイ</t>
    </rPh>
    <rPh sb="100" eb="101">
      <t>ヨウ</t>
    </rPh>
    <rPh sb="101" eb="103">
      <t>ゼセイ</t>
    </rPh>
    <rPh sb="106" eb="108">
      <t>コウモク</t>
    </rPh>
    <rPh sb="111" eb="113">
      <t>バアイ</t>
    </rPh>
    <rPh sb="117" eb="119">
      <t>ショルイ</t>
    </rPh>
    <rPh sb="120" eb="122">
      <t>ショウリャク</t>
    </rPh>
    <rPh sb="125" eb="126">
      <t>カマ</t>
    </rPh>
    <phoneticPr fontId="2"/>
  </si>
  <si>
    <t>※建築基準法施行規則等の一部を改正する省令（平成２８年２月２９日公布　国土交通省令第１０号）により、東京都内の各特定行政庁は、建築基準法施行細則等の一部を改正し、定期調査報告書等の様式の一部を変更しました。</t>
    <rPh sb="1" eb="3">
      <t>ケンチク</t>
    </rPh>
    <rPh sb="3" eb="6">
      <t>キジュンホウ</t>
    </rPh>
    <rPh sb="6" eb="8">
      <t>セコウ</t>
    </rPh>
    <rPh sb="8" eb="10">
      <t>キソク</t>
    </rPh>
    <rPh sb="10" eb="11">
      <t>トウ</t>
    </rPh>
    <rPh sb="12" eb="14">
      <t>イチブ</t>
    </rPh>
    <rPh sb="15" eb="17">
      <t>カイセイ</t>
    </rPh>
    <rPh sb="19" eb="21">
      <t>ショウレイ</t>
    </rPh>
    <rPh sb="22" eb="24">
      <t>ヘイセイ</t>
    </rPh>
    <rPh sb="26" eb="27">
      <t>ネン</t>
    </rPh>
    <rPh sb="28" eb="29">
      <t>ガツ</t>
    </rPh>
    <rPh sb="31" eb="32">
      <t>ニチ</t>
    </rPh>
    <rPh sb="32" eb="34">
      <t>コウフ</t>
    </rPh>
    <rPh sb="35" eb="37">
      <t>コクド</t>
    </rPh>
    <rPh sb="37" eb="39">
      <t>コウツウ</t>
    </rPh>
    <rPh sb="39" eb="40">
      <t>ショウ</t>
    </rPh>
    <rPh sb="40" eb="41">
      <t>レイ</t>
    </rPh>
    <rPh sb="41" eb="42">
      <t>ダイ</t>
    </rPh>
    <rPh sb="44" eb="45">
      <t>ゴウ</t>
    </rPh>
    <rPh sb="50" eb="52">
      <t>トウキョウ</t>
    </rPh>
    <rPh sb="52" eb="54">
      <t>トナイ</t>
    </rPh>
    <rPh sb="55" eb="56">
      <t>カク</t>
    </rPh>
    <rPh sb="56" eb="58">
      <t>トクテイ</t>
    </rPh>
    <rPh sb="58" eb="61">
      <t>ギョウセイチョウ</t>
    </rPh>
    <rPh sb="63" eb="65">
      <t>ケンチク</t>
    </rPh>
    <rPh sb="65" eb="68">
      <t>キジュンホウ</t>
    </rPh>
    <rPh sb="68" eb="70">
      <t>セコウ</t>
    </rPh>
    <rPh sb="70" eb="73">
      <t>サイソクトウ</t>
    </rPh>
    <rPh sb="74" eb="76">
      <t>イチブ</t>
    </rPh>
    <rPh sb="77" eb="79">
      <t>カイセイ</t>
    </rPh>
    <rPh sb="81" eb="83">
      <t>テイキ</t>
    </rPh>
    <rPh sb="83" eb="85">
      <t>チョウサ</t>
    </rPh>
    <rPh sb="85" eb="87">
      <t>ホウコク</t>
    </rPh>
    <rPh sb="87" eb="88">
      <t>ショ</t>
    </rPh>
    <rPh sb="88" eb="89">
      <t>トウ</t>
    </rPh>
    <rPh sb="90" eb="92">
      <t>ヨウシキ</t>
    </rPh>
    <rPh sb="93" eb="95">
      <t>イチブ</t>
    </rPh>
    <rPh sb="96" eb="98">
      <t>ヘンコウ</t>
    </rPh>
    <phoneticPr fontId="2"/>
  </si>
  <si>
    <t>※建築基準法施行規則の改正（平成２０年２月１８日公布　国土交通省令第７号）により、東京都内の各特定行政庁は、建築基準法施行細則等を改正し、報告書の様式等を全面的に変更しました。</t>
    <rPh sb="1" eb="3">
      <t>ケンチク</t>
    </rPh>
    <rPh sb="3" eb="6">
      <t>キジュンホウ</t>
    </rPh>
    <rPh sb="6" eb="8">
      <t>セコウ</t>
    </rPh>
    <rPh sb="8" eb="10">
      <t>キソク</t>
    </rPh>
    <rPh sb="11" eb="13">
      <t>カイセイ</t>
    </rPh>
    <rPh sb="14" eb="16">
      <t>ヘイセイ</t>
    </rPh>
    <rPh sb="18" eb="19">
      <t>ネン</t>
    </rPh>
    <rPh sb="20" eb="21">
      <t>ガツ</t>
    </rPh>
    <rPh sb="23" eb="24">
      <t>ニチ</t>
    </rPh>
    <rPh sb="24" eb="26">
      <t>コウフ</t>
    </rPh>
    <rPh sb="27" eb="29">
      <t>コクド</t>
    </rPh>
    <rPh sb="29" eb="31">
      <t>コウツウ</t>
    </rPh>
    <rPh sb="31" eb="32">
      <t>ショウ</t>
    </rPh>
    <rPh sb="32" eb="33">
      <t>レイ</t>
    </rPh>
    <rPh sb="33" eb="34">
      <t>ダイ</t>
    </rPh>
    <rPh sb="35" eb="36">
      <t>ゴウ</t>
    </rPh>
    <rPh sb="41" eb="43">
      <t>トウキョウ</t>
    </rPh>
    <rPh sb="43" eb="45">
      <t>トナイ</t>
    </rPh>
    <rPh sb="46" eb="47">
      <t>カク</t>
    </rPh>
    <rPh sb="47" eb="49">
      <t>トクテイ</t>
    </rPh>
    <rPh sb="49" eb="52">
      <t>ギョウセイチョウ</t>
    </rPh>
    <rPh sb="54" eb="56">
      <t>ケンチク</t>
    </rPh>
    <rPh sb="56" eb="59">
      <t>キジュンホウ</t>
    </rPh>
    <rPh sb="59" eb="61">
      <t>セコウ</t>
    </rPh>
    <rPh sb="61" eb="64">
      <t>サイソクトウ</t>
    </rPh>
    <rPh sb="65" eb="67">
      <t>カイセイ</t>
    </rPh>
    <rPh sb="69" eb="72">
      <t>ホウコクショ</t>
    </rPh>
    <rPh sb="73" eb="75">
      <t>ヨウシキ</t>
    </rPh>
    <rPh sb="75" eb="76">
      <t>ナド</t>
    </rPh>
    <rPh sb="77" eb="80">
      <t>ゼンメンテキ</t>
    </rPh>
    <rPh sb="81" eb="83">
      <t>ヘンコウ</t>
    </rPh>
    <phoneticPr fontId="2"/>
  </si>
  <si>
    <t>（１）</t>
    <phoneticPr fontId="2"/>
  </si>
  <si>
    <t>（２）</t>
    <phoneticPr fontId="2"/>
  </si>
  <si>
    <t>（７）</t>
    <phoneticPr fontId="2"/>
  </si>
  <si>
    <t>【イ　今回の調査】</t>
    <rPh sb="3" eb="5">
      <t>コンカイ</t>
    </rPh>
    <rPh sb="6" eb="8">
      <t>チョウサ</t>
    </rPh>
    <phoneticPr fontId="2"/>
  </si>
  <si>
    <t>【ロ　前回の調査】</t>
    <rPh sb="3" eb="5">
      <t>ゼンカイ</t>
    </rPh>
    <rPh sb="6" eb="8">
      <t>チョウサ</t>
    </rPh>
    <phoneticPr fontId="2"/>
  </si>
  <si>
    <t>【ハ　防火設備の検査】</t>
    <rPh sb="3" eb="5">
      <t>ボウカ</t>
    </rPh>
    <rPh sb="5" eb="7">
      <t>セツビ</t>
    </rPh>
    <rPh sb="8" eb="10">
      <t>ケンサ</t>
    </rPh>
    <phoneticPr fontId="2"/>
  </si>
  <si>
    <t>【ニ　建築設備の検査】</t>
    <rPh sb="3" eb="5">
      <t>ケンチク</t>
    </rPh>
    <rPh sb="5" eb="7">
      <t>セツビ</t>
    </rPh>
    <rPh sb="8" eb="10">
      <t>ケンサ</t>
    </rPh>
    <phoneticPr fontId="2"/>
  </si>
  <si>
    <t>【ホ　昇降機等の検査】</t>
    <rPh sb="3" eb="6">
      <t>ショウコウキ</t>
    </rPh>
    <rPh sb="6" eb="7">
      <t>トウ</t>
    </rPh>
    <rPh sb="8" eb="10">
      <t>ケンサ</t>
    </rPh>
    <phoneticPr fontId="2"/>
  </si>
  <si>
    <t>階段ホールの構造及び幅</t>
    <phoneticPr fontId="2"/>
  </si>
  <si>
    <t>有（</t>
    <phoneticPr fontId="2"/>
  </si>
  <si>
    <t>第４号様式の２（第11条関係）</t>
    <rPh sb="0" eb="1">
      <t>ダイ</t>
    </rPh>
    <rPh sb="2" eb="3">
      <t>ゴウ</t>
    </rPh>
    <rPh sb="3" eb="5">
      <t>ヨウシキ</t>
    </rPh>
    <rPh sb="8" eb="9">
      <t>ダイ</t>
    </rPh>
    <rPh sb="11" eb="12">
      <t>ジョウ</t>
    </rPh>
    <rPh sb="12" eb="14">
      <t>カンケイ</t>
    </rPh>
    <phoneticPr fontId="2"/>
  </si>
  <si>
    <t>【１　所有者】</t>
    <rPh sb="3" eb="4">
      <t>ショ</t>
    </rPh>
    <rPh sb="4" eb="5">
      <t>ユウ</t>
    </rPh>
    <rPh sb="5" eb="6">
      <t>シャ</t>
    </rPh>
    <phoneticPr fontId="2"/>
  </si>
  <si>
    <t>【イ　氏名のフリガナ】</t>
    <phoneticPr fontId="2"/>
  </si>
  <si>
    <t>【ロ　氏名】</t>
    <phoneticPr fontId="2"/>
  </si>
  <si>
    <t>【ハ　郵便番号】</t>
    <phoneticPr fontId="2"/>
  </si>
  <si>
    <t>【ニ　住所】</t>
    <phoneticPr fontId="2"/>
  </si>
  <si>
    <t>【２　管理者】</t>
    <rPh sb="3" eb="6">
      <t>カンリシャ</t>
    </rPh>
    <phoneticPr fontId="2"/>
  </si>
  <si>
    <t>【ロ　氏名のフリガナ】</t>
    <phoneticPr fontId="2"/>
  </si>
  <si>
    <t>【ハ　氏名】</t>
    <phoneticPr fontId="2"/>
  </si>
  <si>
    <t>【ホ　郵便番号】</t>
    <phoneticPr fontId="2"/>
  </si>
  <si>
    <t>【ヘ　所在地】</t>
    <phoneticPr fontId="2"/>
  </si>
  <si>
    <t>【ト　電話番号】</t>
    <phoneticPr fontId="2"/>
  </si>
  <si>
    <t>【５　調査による指摘の概要】</t>
    <rPh sb="3" eb="5">
      <t>チョウサ</t>
    </rPh>
    <rPh sb="8" eb="10">
      <t>シテキ</t>
    </rPh>
    <rPh sb="11" eb="13">
      <t>ガイヨウ</t>
    </rPh>
    <phoneticPr fontId="2"/>
  </si>
  <si>
    <t>【イ　指摘の内容】</t>
    <phoneticPr fontId="2"/>
  </si>
  <si>
    <t>【ロ　指摘の概要】</t>
    <phoneticPr fontId="2"/>
  </si>
  <si>
    <t>【ハ　改善予定の有無】</t>
    <phoneticPr fontId="2"/>
  </si>
  <si>
    <t>【ニ　その他特記事項】</t>
    <rPh sb="5" eb="6">
      <t>タ</t>
    </rPh>
    <rPh sb="6" eb="8">
      <t>トッキ</t>
    </rPh>
    <rPh sb="8" eb="10">
      <t>ジコウ</t>
    </rPh>
    <phoneticPr fontId="2"/>
  </si>
  <si>
    <t>【６　調査及び検査の状況】</t>
    <rPh sb="3" eb="5">
      <t>チョウサ</t>
    </rPh>
    <rPh sb="5" eb="6">
      <t>オヨ</t>
    </rPh>
    <rPh sb="7" eb="9">
      <t>ケンサ</t>
    </rPh>
    <rPh sb="10" eb="12">
      <t>ジョウキョウ</t>
    </rPh>
    <phoneticPr fontId="2"/>
  </si>
  <si>
    <t>【７　建築物等に係る不具合等の状況】</t>
    <rPh sb="3" eb="7">
      <t>ケンチクブツトウ</t>
    </rPh>
    <rPh sb="8" eb="9">
      <t>カカ</t>
    </rPh>
    <rPh sb="10" eb="13">
      <t>フグアイ</t>
    </rPh>
    <rPh sb="13" eb="14">
      <t>トウ</t>
    </rPh>
    <rPh sb="15" eb="17">
      <t>ジョウキョウ</t>
    </rPh>
    <phoneticPr fontId="2"/>
  </si>
  <si>
    <t>【ハ　不具合等の概要】</t>
    <rPh sb="3" eb="4">
      <t>フ</t>
    </rPh>
    <rPh sb="4" eb="6">
      <t>グアイ</t>
    </rPh>
    <rPh sb="6" eb="7">
      <t>トウ</t>
    </rPh>
    <rPh sb="8" eb="10">
      <t>ガイヨウ</t>
    </rPh>
    <phoneticPr fontId="2"/>
  </si>
  <si>
    <t>【ニ　改善の状況】</t>
    <rPh sb="3" eb="5">
      <t>カイゼン</t>
    </rPh>
    <rPh sb="6" eb="8">
      <t>ジョウキョウ</t>
    </rPh>
    <phoneticPr fontId="2"/>
  </si>
  <si>
    <t>（</t>
    <phoneticPr fontId="2"/>
  </si>
  <si>
    <t>有　（</t>
    <rPh sb="0" eb="1">
      <t>アリ</t>
    </rPh>
    <phoneticPr fontId="2"/>
  </si>
  <si>
    <t>【ハ　防火設備の検査】</t>
    <rPh sb="3" eb="5">
      <t>ボウカ</t>
    </rPh>
    <phoneticPr fontId="2"/>
  </si>
  <si>
    <t>【ニ　建築設備の検査】</t>
    <rPh sb="3" eb="5">
      <t>ケンチク</t>
    </rPh>
    <rPh sb="5" eb="7">
      <t>セツビ</t>
    </rPh>
    <phoneticPr fontId="2"/>
  </si>
  <si>
    <t>【ホ　昇降機等の検査】</t>
    <rPh sb="3" eb="7">
      <t>ショウコウキトウ</t>
    </rPh>
    <phoneticPr fontId="2"/>
  </si>
  <si>
    <t>実施（</t>
    <phoneticPr fontId="2"/>
  </si>
  <si>
    <t>年</t>
    <rPh sb="0" eb="1">
      <t>ネン</t>
    </rPh>
    <phoneticPr fontId="2"/>
  </si>
  <si>
    <t>月</t>
    <rPh sb="0" eb="1">
      <t>ガツ</t>
    </rPh>
    <phoneticPr fontId="2"/>
  </si>
  <si>
    <t>日実施</t>
    <phoneticPr fontId="2"/>
  </si>
  <si>
    <t>対象外</t>
    <phoneticPr fontId="2"/>
  </si>
  <si>
    <t>【１　敷地の位置】</t>
    <phoneticPr fontId="2"/>
  </si>
  <si>
    <t>【ロ　用途地域】</t>
    <phoneticPr fontId="2"/>
  </si>
  <si>
    <t>【イ　防火地域等】</t>
    <rPh sb="7" eb="8">
      <t>トウ</t>
    </rPh>
    <phoneticPr fontId="2"/>
  </si>
  <si>
    <t>【２　建築物及びその敷地の概要】</t>
    <phoneticPr fontId="2"/>
  </si>
  <si>
    <t>【イ　構造】</t>
    <phoneticPr fontId="2"/>
  </si>
  <si>
    <t>【ロ　階数】</t>
    <phoneticPr fontId="2"/>
  </si>
  <si>
    <t>【ハ　敷地面積】</t>
    <phoneticPr fontId="2"/>
  </si>
  <si>
    <t>【ニ　建築面積】</t>
    <phoneticPr fontId="2"/>
  </si>
  <si>
    <t>【ホ　延べ面積】</t>
    <phoneticPr fontId="2"/>
  </si>
  <si>
    <t>【３　階別用途別床面積】</t>
    <phoneticPr fontId="2"/>
  </si>
  <si>
    <t>【イ　階別用途別】</t>
    <phoneticPr fontId="2"/>
  </si>
  <si>
    <t>【ロ　用途別】</t>
    <phoneticPr fontId="2"/>
  </si>
  <si>
    <t>(</t>
    <phoneticPr fontId="2"/>
  </si>
  <si>
    <t>階）</t>
  </si>
  <si>
    <t>)(</t>
  </si>
  <si>
    <t>)(</t>
    <phoneticPr fontId="2"/>
  </si>
  <si>
    <t>㎡)</t>
    <phoneticPr fontId="2"/>
  </si>
  <si>
    <t>階）</t>
    <phoneticPr fontId="2"/>
  </si>
  <si>
    <t>用途</t>
    <rPh sb="0" eb="2">
      <t>ヨウト</t>
    </rPh>
    <phoneticPr fontId="2"/>
  </si>
  <si>
    <t>床面積</t>
    <rPh sb="0" eb="3">
      <t>ユカメンセキ</t>
    </rPh>
    <phoneticPr fontId="2"/>
  </si>
  <si>
    <t>階別床面積の合計</t>
    <rPh sb="0" eb="1">
      <t>カイ</t>
    </rPh>
    <rPh sb="1" eb="2">
      <t>ベツ</t>
    </rPh>
    <rPh sb="2" eb="5">
      <t>ユカメンセキ</t>
    </rPh>
    <rPh sb="6" eb="8">
      <t>ゴウケイ</t>
    </rPh>
    <phoneticPr fontId="2"/>
  </si>
  <si>
    <t>【４　性能検証法等の適用】</t>
    <phoneticPr fontId="2"/>
  </si>
  <si>
    <t>【５　増築、改築、用途変更等の経過】</t>
    <phoneticPr fontId="2"/>
  </si>
  <si>
    <t>【６　関連図書の整備状況】</t>
    <phoneticPr fontId="2"/>
  </si>
  <si>
    <t>【イ　確認に要した図書】</t>
    <phoneticPr fontId="2"/>
  </si>
  <si>
    <t>【ロ　確認済証】</t>
    <phoneticPr fontId="2"/>
  </si>
  <si>
    <t>【ハ　完了検査に要した図書】</t>
    <phoneticPr fontId="2"/>
  </si>
  <si>
    <t>【ニ　検査済証】</t>
    <phoneticPr fontId="2"/>
  </si>
  <si>
    <t>【ホ　維持保全に関する準則又は計画】</t>
    <phoneticPr fontId="2"/>
  </si>
  <si>
    <t>【ヘ　前回の調査に関する書類の写し】</t>
    <rPh sb="3" eb="5">
      <t>ゼンカイ</t>
    </rPh>
    <rPh sb="6" eb="8">
      <t>チョウサ</t>
    </rPh>
    <rPh sb="9" eb="10">
      <t>カン</t>
    </rPh>
    <rPh sb="12" eb="14">
      <t>ショルイ</t>
    </rPh>
    <rPh sb="15" eb="16">
      <t>ウツ</t>
    </rPh>
    <phoneticPr fontId="2"/>
  </si>
  <si>
    <t>【７　備考】</t>
    <phoneticPr fontId="2"/>
  </si>
  <si>
    <t xml:space="preserve"> この様式には、第４号様式に記入した内容と同一の内容を記入してください。</t>
    <phoneticPr fontId="2"/>
  </si>
  <si>
    <t xml:space="preserve"> なお、第一面の５欄の「ロ」及び「ニ」は、同様式第三面の２欄から４欄において指摘があった項目について、第一面の７欄の「ハ」は同様式第四面に記入されたものについて、すべて記入してください。</t>
    <rPh sb="21" eb="22">
      <t>ドウ</t>
    </rPh>
    <phoneticPr fontId="2"/>
  </si>
  <si>
    <t>㎡）</t>
    <phoneticPr fontId="2"/>
  </si>
  <si>
    <t>（今回報告部分の床面積の合計</t>
    <phoneticPr fontId="2"/>
  </si>
  <si>
    <t>月</t>
    <rPh sb="0" eb="1">
      <t>ゲツ</t>
    </rPh>
    <phoneticPr fontId="2"/>
  </si>
  <si>
    <t>令和</t>
    <rPh sb="0" eb="2">
      <t>レイワ</t>
    </rPh>
    <phoneticPr fontId="2"/>
  </si>
  <si>
    <t>区画に対応した防火設備又は戸の設置の状況</t>
    <rPh sb="0" eb="2">
      <t>クカク</t>
    </rPh>
    <rPh sb="3" eb="5">
      <t>タイオウ</t>
    </rPh>
    <rPh sb="7" eb="9">
      <t>ボウカ</t>
    </rPh>
    <rPh sb="9" eb="11">
      <t>セツビ</t>
    </rPh>
    <rPh sb="11" eb="12">
      <t>マタ</t>
    </rPh>
    <rPh sb="13" eb="14">
      <t>ト</t>
    </rPh>
    <rPh sb="15" eb="17">
      <t>セッチ</t>
    </rPh>
    <rPh sb="18" eb="19">
      <t>ジョウ</t>
    </rPh>
    <rPh sb="19" eb="20">
      <t>キョウ</t>
    </rPh>
    <phoneticPr fontId="2"/>
  </si>
  <si>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34" eb="35">
      <t>マタ</t>
    </rPh>
    <rPh sb="36" eb="37">
      <t>ト</t>
    </rPh>
    <rPh sb="44" eb="45">
      <t>ト</t>
    </rPh>
    <rPh sb="46" eb="48">
      <t>セッチ</t>
    </rPh>
    <phoneticPr fontId="2"/>
  </si>
  <si>
    <t>防火扉又は戸の開放方向</t>
    <rPh sb="3" eb="4">
      <t>マタ</t>
    </rPh>
    <rPh sb="5" eb="6">
      <t>ト</t>
    </rPh>
    <phoneticPr fontId="2"/>
  </si>
  <si>
    <t>【報告書(写)返送先】</t>
    <rPh sb="5" eb="6">
      <t>ウツ</t>
    </rPh>
    <phoneticPr fontId="2"/>
  </si>
  <si>
    <t>〒</t>
    <phoneticPr fontId="2"/>
  </si>
  <si>
    <t>住所</t>
    <rPh sb="0" eb="2">
      <t>ジュウショ</t>
    </rPh>
    <phoneticPr fontId="2"/>
  </si>
  <si>
    <t>名称</t>
    <rPh sb="0" eb="2">
      <t>メイショウ</t>
    </rPh>
    <phoneticPr fontId="2"/>
  </si>
  <si>
    <t>電話</t>
    <rPh sb="0" eb="2">
      <t>デンワ</t>
    </rPh>
    <phoneticPr fontId="2"/>
  </si>
  <si>
    <t>耐火構造の壁又は準耐火構造の壁(防火区画を構成する壁に限る。）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7" eb="28">
      <t>カギ</t>
    </rPh>
    <phoneticPr fontId="2"/>
  </si>
  <si>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2"/>
  </si>
  <si>
    <t>（</t>
    <phoneticPr fontId="2"/>
  </si>
  <si>
    <t>階避難安全検証法</t>
    <rPh sb="0" eb="1">
      <t>カイ</t>
    </rPh>
    <rPh sb="1" eb="3">
      <t>ヒナン</t>
    </rPh>
    <rPh sb="3" eb="5">
      <t>アンゼン</t>
    </rPh>
    <rPh sb="5" eb="8">
      <t>ケンショウホウ</t>
    </rPh>
    <phoneticPr fontId="2"/>
  </si>
  <si>
    <t>全館避難安全検証法</t>
    <rPh sb="0" eb="2">
      <t>ゼンカン</t>
    </rPh>
    <rPh sb="2" eb="4">
      <t>ヒナン</t>
    </rPh>
    <rPh sb="4" eb="6">
      <t>アンゼン</t>
    </rPh>
    <rPh sb="6" eb="9">
      <t>ケンショウホウ</t>
    </rPh>
    <phoneticPr fontId="2"/>
  </si>
  <si>
    <t>その他</t>
    <rPh sb="2" eb="3">
      <t>タ</t>
    </rPh>
    <phoneticPr fontId="2"/>
  </si>
  <si>
    <t>）</t>
    <phoneticPr fontId="2"/>
  </si>
  <si>
    <t>区画避難安全検証法（</t>
    <rPh sb="0" eb="2">
      <t>クカク</t>
    </rPh>
    <rPh sb="2" eb="4">
      <t>ヒナン</t>
    </rPh>
    <rPh sb="4" eb="6">
      <t>アンゼン</t>
    </rPh>
    <rPh sb="6" eb="9">
      <t>ケンショウホウ</t>
    </rPh>
    <phoneticPr fontId="2"/>
  </si>
  <si>
    <t>防火区画検証法</t>
    <rPh sb="0" eb="2">
      <t>ボウカ</t>
    </rPh>
    <rPh sb="2" eb="4">
      <t>クカク</t>
    </rPh>
    <rPh sb="4" eb="7">
      <t>ケンショウホウ</t>
    </rPh>
    <phoneticPr fontId="2"/>
  </si>
  <si>
    <t>区画避難安全検証法（</t>
    <rPh sb="0" eb="2">
      <t>クカク</t>
    </rPh>
    <rPh sb="2" eb="4">
      <t>ヒナン</t>
    </rPh>
    <rPh sb="4" eb="6">
      <t>アンゼン</t>
    </rPh>
    <rPh sb="6" eb="9">
      <t>ケンショウホウ</t>
    </rPh>
    <phoneticPr fontId="2"/>
  </si>
  <si>
    <t>階）</t>
    <rPh sb="0" eb="1">
      <t>カイ</t>
    </rPh>
    <phoneticPr fontId="2"/>
  </si>
  <si>
    <t>令第112条第11項から第13項までに規定する区画の状況</t>
    <rPh sb="0" eb="1">
      <t>レイ</t>
    </rPh>
    <rPh sb="1" eb="2">
      <t>ダイ</t>
    </rPh>
    <rPh sb="5" eb="6">
      <t>ジョウ</t>
    </rPh>
    <rPh sb="6" eb="7">
      <t>ダイ</t>
    </rPh>
    <rPh sb="9" eb="10">
      <t>コウ</t>
    </rPh>
    <rPh sb="12" eb="13">
      <t>ダイ</t>
    </rPh>
    <rPh sb="15" eb="16">
      <t>コウ</t>
    </rPh>
    <rPh sb="19" eb="21">
      <t>キテイ</t>
    </rPh>
    <phoneticPr fontId="2"/>
  </si>
  <si>
    <t>令第112条第１項、第４項、第５項又は第７項から第10項までの各項等に規定する区画の状況</t>
    <rPh sb="0" eb="1">
      <t>レイ</t>
    </rPh>
    <rPh sb="1" eb="2">
      <t>ダイ</t>
    </rPh>
    <rPh sb="5" eb="6">
      <t>ジョウ</t>
    </rPh>
    <rPh sb="6" eb="7">
      <t>ダイ</t>
    </rPh>
    <rPh sb="8" eb="9">
      <t>コウ</t>
    </rPh>
    <rPh sb="10" eb="11">
      <t>ダイ</t>
    </rPh>
    <rPh sb="12" eb="13">
      <t>コウ</t>
    </rPh>
    <rPh sb="14" eb="15">
      <t>ダイ</t>
    </rPh>
    <rPh sb="16" eb="17">
      <t>コウ</t>
    </rPh>
    <rPh sb="17" eb="18">
      <t>マタ</t>
    </rPh>
    <rPh sb="19" eb="20">
      <t>ダイ</t>
    </rPh>
    <rPh sb="21" eb="22">
      <t>コウ</t>
    </rPh>
    <rPh sb="24" eb="25">
      <t>ダイ</t>
    </rPh>
    <rPh sb="27" eb="28">
      <t>コウ</t>
    </rPh>
    <rPh sb="31" eb="33">
      <t>カクコウ</t>
    </rPh>
    <rPh sb="33" eb="34">
      <t>トウ</t>
    </rPh>
    <rPh sb="35" eb="37">
      <t>キテイ</t>
    </rPh>
    <phoneticPr fontId="2"/>
  </si>
  <si>
    <t>令第112条第18項等に規定する区画の状況</t>
    <rPh sb="10" eb="11">
      <t>トウ</t>
    </rPh>
    <phoneticPr fontId="2"/>
  </si>
  <si>
    <t>条例第８条に規定する区画の状況</t>
    <rPh sb="0" eb="1">
      <t>ジョウ</t>
    </rPh>
    <rPh sb="1" eb="2">
      <t>レイ</t>
    </rPh>
    <rPh sb="2" eb="3">
      <t>ダイ</t>
    </rPh>
    <rPh sb="4" eb="5">
      <t>ジョウ</t>
    </rPh>
    <rPh sb="6" eb="8">
      <t>キテイ</t>
    </rPh>
    <phoneticPr fontId="2"/>
  </si>
  <si>
    <t>令第112条第16項に規定する外壁等及び同条第17項に規定する防火設備の処置の状況</t>
    <rPh sb="15" eb="17">
      <t>ガイヘキ</t>
    </rPh>
    <rPh sb="17" eb="18">
      <t>トウ</t>
    </rPh>
    <rPh sb="18" eb="19">
      <t>オヨ</t>
    </rPh>
    <rPh sb="20" eb="21">
      <t>ドウ</t>
    </rPh>
    <rPh sb="21" eb="22">
      <t>ジョウ</t>
    </rPh>
    <rPh sb="31" eb="33">
      <t>ボウカ</t>
    </rPh>
    <rPh sb="33" eb="35">
      <t>セツビ</t>
    </rPh>
    <rPh sb="36" eb="38">
      <t>ショチ</t>
    </rPh>
    <rPh sb="39" eb="41">
      <t>ジョウキョウ</t>
    </rPh>
    <phoneticPr fontId="2"/>
  </si>
  <si>
    <t>令第112条第16項に規定する外壁等及び同条第17項に規定する防火設備の劣化及び損傷の状況</t>
    <rPh sb="15" eb="17">
      <t>ガイヘキ</t>
    </rPh>
    <rPh sb="17" eb="18">
      <t>トウ</t>
    </rPh>
    <rPh sb="18" eb="19">
      <t>オヨ</t>
    </rPh>
    <rPh sb="20" eb="21">
      <t>ドウ</t>
    </rPh>
    <rPh sb="21" eb="22">
      <t>ジョウ</t>
    </rPh>
    <rPh sb="31" eb="33">
      <t>ボウカ</t>
    </rPh>
    <rPh sb="33" eb="35">
      <t>セツビ</t>
    </rPh>
    <rPh sb="36" eb="38">
      <t>レッカ</t>
    </rPh>
    <rPh sb="38" eb="39">
      <t>オヨ</t>
    </rPh>
    <rPh sb="40" eb="42">
      <t>ソンショウ</t>
    </rPh>
    <rPh sb="43" eb="45">
      <t>ジョウキョウ</t>
    </rPh>
    <phoneticPr fontId="2"/>
  </si>
  <si>
    <t>別添２</t>
    <rPh sb="0" eb="2">
      <t>ベッテン</t>
    </rPh>
    <phoneticPr fontId="2"/>
  </si>
  <si>
    <t>「部位」欄の「番号」及び「調査項目」は、それぞれ別記様式の番号及び調査項目に対応したものを記入してください。</t>
    <rPh sb="1" eb="3">
      <t>ブイ</t>
    </rPh>
    <rPh sb="4" eb="5">
      <t>ラン</t>
    </rPh>
    <rPh sb="7" eb="9">
      <t>バンゴウ</t>
    </rPh>
    <rPh sb="10" eb="11">
      <t>オヨ</t>
    </rPh>
    <rPh sb="13" eb="15">
      <t>チョウサ</t>
    </rPh>
    <rPh sb="15" eb="17">
      <t>コウモク</t>
    </rPh>
    <rPh sb="24" eb="26">
      <t>ベッキ</t>
    </rPh>
    <rPh sb="26" eb="28">
      <t>ヨウシキ</t>
    </rPh>
    <rPh sb="29" eb="31">
      <t>バンゴウ</t>
    </rPh>
    <rPh sb="31" eb="32">
      <t>オヨ</t>
    </rPh>
    <rPh sb="33" eb="35">
      <t>チョウサ</t>
    </rPh>
    <rPh sb="35" eb="37">
      <t>コウモク</t>
    </rPh>
    <rPh sb="38" eb="40">
      <t>タイオウ</t>
    </rPh>
    <rPh sb="45" eb="47">
      <t>キニュウ</t>
    </rPh>
    <phoneticPr fontId="2"/>
  </si>
  <si>
    <t>「調査結果」欄は、調査の結果、要是正の指摘があった場合は「要是正」のチェックボックスに「レ」マークを入れ、
それ以外の場合で特記すべき事項がある場合は「その他」のチェックボックスに「レ」マークを入れてください。</t>
    <rPh sb="1" eb="3">
      <t>チョウサ</t>
    </rPh>
    <rPh sb="3" eb="5">
      <t>ケッカ</t>
    </rPh>
    <rPh sb="6" eb="7">
      <t>ラン</t>
    </rPh>
    <rPh sb="9" eb="11">
      <t>チョウサ</t>
    </rPh>
    <rPh sb="12" eb="14">
      <t>ケッカ</t>
    </rPh>
    <rPh sb="15" eb="16">
      <t>ヨウ</t>
    </rPh>
    <rPh sb="16" eb="18">
      <t>ゼセイ</t>
    </rPh>
    <rPh sb="19" eb="21">
      <t>シテキ</t>
    </rPh>
    <rPh sb="25" eb="27">
      <t>バアイ</t>
    </rPh>
    <rPh sb="29" eb="30">
      <t>ヨウ</t>
    </rPh>
    <rPh sb="30" eb="32">
      <t>ゼセイ</t>
    </rPh>
    <rPh sb="50" eb="51">
      <t>イ</t>
    </rPh>
    <rPh sb="56" eb="58">
      <t>イガイ</t>
    </rPh>
    <rPh sb="59" eb="61">
      <t>バアイ</t>
    </rPh>
    <rPh sb="62" eb="64">
      <t>トッキ</t>
    </rPh>
    <rPh sb="67" eb="69">
      <t>ジコウ</t>
    </rPh>
    <rPh sb="72" eb="74">
      <t>バアイ</t>
    </rPh>
    <rPh sb="78" eb="79">
      <t>タ</t>
    </rPh>
    <phoneticPr fontId="2"/>
  </si>
  <si>
    <t>別添１</t>
    <rPh sb="0" eb="2">
      <t>ベッテン</t>
    </rPh>
    <phoneticPr fontId="2"/>
  </si>
  <si>
    <t>(18)及び(19)</t>
    <rPh sb="4" eb="5">
      <t>オヨ</t>
    </rPh>
    <phoneticPr fontId="2"/>
  </si>
  <si>
    <t>(14)から(17)まで</t>
    <phoneticPr fontId="2"/>
  </si>
  <si>
    <t>(９)から(12)まで</t>
    <phoneticPr fontId="2"/>
  </si>
  <si>
    <t>(１)から(８)まで</t>
    <phoneticPr fontId="2"/>
  </si>
  <si>
    <t>(８)から(12)まで</t>
    <phoneticPr fontId="2"/>
  </si>
  <si>
    <t>(５)及び(６)</t>
    <rPh sb="3" eb="4">
      <t>オヨ</t>
    </rPh>
    <phoneticPr fontId="2"/>
  </si>
  <si>
    <t>(２)から(４)まで</t>
    <phoneticPr fontId="2"/>
  </si>
  <si>
    <t>(24)から(26)まで</t>
    <phoneticPr fontId="2"/>
  </si>
  <si>
    <t>(18)から(23)まで</t>
    <phoneticPr fontId="2"/>
  </si>
  <si>
    <t>(７)から(17)まで</t>
    <phoneticPr fontId="2"/>
  </si>
  <si>
    <t>(１)から(６)まで</t>
    <phoneticPr fontId="2"/>
  </si>
  <si>
    <t>(８)及び(９)</t>
    <rPh sb="3" eb="4">
      <t>オヨ</t>
    </rPh>
    <phoneticPr fontId="2"/>
  </si>
  <si>
    <t>(６)及び(７)</t>
    <rPh sb="3" eb="4">
      <t>オヨ</t>
    </rPh>
    <phoneticPr fontId="2"/>
  </si>
  <si>
    <t>(２)から(５)まで</t>
    <phoneticPr fontId="2"/>
  </si>
  <si>
    <t>(５)から(18)まで</t>
    <phoneticPr fontId="2"/>
  </si>
  <si>
    <t>(３)及び(４)</t>
    <rPh sb="3" eb="4">
      <t>オヨ</t>
    </rPh>
    <phoneticPr fontId="2"/>
  </si>
  <si>
    <t>(１)及び(２)</t>
    <rPh sb="3" eb="4">
      <t>オヨ</t>
    </rPh>
    <phoneticPr fontId="2"/>
  </si>
  <si>
    <t>(16)及び(17)</t>
    <rPh sb="4" eb="5">
      <t>オヨ</t>
    </rPh>
    <phoneticPr fontId="2"/>
  </si>
  <si>
    <t>(13)及び(14)</t>
    <rPh sb="4" eb="5">
      <t>オヨ</t>
    </rPh>
    <phoneticPr fontId="2"/>
  </si>
  <si>
    <t>(11)及び(12)</t>
    <rPh sb="4" eb="5">
      <t>オヨ</t>
    </rPh>
    <phoneticPr fontId="2"/>
  </si>
  <si>
    <t>(８)から(10)まで</t>
    <phoneticPr fontId="2"/>
  </si>
  <si>
    <t>(３)から(５)まで</t>
    <phoneticPr fontId="2"/>
  </si>
  <si>
    <t>機器及び工作物（冷却塔設備等）</t>
    <rPh sb="10" eb="11">
      <t>トウ</t>
    </rPh>
    <phoneticPr fontId="2"/>
  </si>
  <si>
    <t>（日本産業規格Ａ列４番）</t>
  </si>
  <si>
    <t>（日本産業規格Ａ列４番）</t>
    <rPh sb="1" eb="3">
      <t>ニホン</t>
    </rPh>
    <rPh sb="3" eb="5">
      <t>サンギョウ</t>
    </rPh>
    <rPh sb="5" eb="7">
      <t>キカク</t>
    </rPh>
    <rPh sb="8" eb="9">
      <t>レツ</t>
    </rPh>
    <rPh sb="10" eb="11">
      <t>バン</t>
    </rPh>
    <phoneticPr fontId="2"/>
  </si>
  <si>
    <t>（日本産業規格Ａ列４番）</t>
    <phoneticPr fontId="2"/>
  </si>
  <si>
    <t>（日本産業規格Ａ列４番）</t>
    <phoneticPr fontId="2"/>
  </si>
  <si>
    <t>その他の確認事項</t>
    <rPh sb="1" eb="2">
      <t>タ</t>
    </rPh>
    <rPh sb="3" eb="5">
      <t>カクニン</t>
    </rPh>
    <rPh sb="5" eb="7">
      <t>ジコウ</t>
    </rPh>
    <phoneticPr fontId="2"/>
  </si>
  <si>
    <t>法第12条第３項の規定による検査を要する防火設備の有無</t>
    <rPh sb="0" eb="1">
      <t>ホウ</t>
    </rPh>
    <rPh sb="1" eb="2">
      <t>ダイ</t>
    </rPh>
    <rPh sb="4" eb="5">
      <t>ジョウ</t>
    </rPh>
    <rPh sb="5" eb="6">
      <t>ダイ</t>
    </rPh>
    <rPh sb="7" eb="8">
      <t>コウ</t>
    </rPh>
    <rPh sb="9" eb="11">
      <t>キテイ</t>
    </rPh>
    <rPh sb="14" eb="16">
      <t>ケンサ</t>
    </rPh>
    <rPh sb="17" eb="18">
      <t>ヨウ</t>
    </rPh>
    <rPh sb="20" eb="22">
      <t>ボウカ</t>
    </rPh>
    <rPh sb="22" eb="24">
      <t>セツビ</t>
    </rPh>
    <rPh sb="25" eb="27">
      <t>ウム</t>
    </rPh>
    <phoneticPr fontId="2"/>
  </si>
  <si>
    <t>有（</t>
    <rPh sb="0" eb="1">
      <t>アリ</t>
    </rPh>
    <phoneticPr fontId="2"/>
  </si>
  <si>
    <t>階）</t>
    <rPh sb="0" eb="1">
      <t>カイ</t>
    </rPh>
    <phoneticPr fontId="2"/>
  </si>
  <si>
    <t>無</t>
    <rPh sb="0" eb="1">
      <t>ム</t>
    </rPh>
    <phoneticPr fontId="2"/>
  </si>
  <si>
    <t>（日本産業規格Ａ列３番）</t>
    <phoneticPr fontId="2"/>
  </si>
  <si>
    <t>防火区画検証法</t>
    <phoneticPr fontId="2"/>
  </si>
  <si>
    <t>適用なし</t>
    <rPh sb="0" eb="2">
      <t>テキヨウ</t>
    </rPh>
    <phoneticPr fontId="2"/>
  </si>
  <si>
    <t>警報設備</t>
    <rPh sb="0" eb="2">
      <t>ケイホウ</t>
    </rPh>
    <rPh sb="2" eb="4">
      <t>セツビ</t>
    </rPh>
    <phoneticPr fontId="2"/>
  </si>
  <si>
    <t>警報設備の設置の状況</t>
    <rPh sb="0" eb="2">
      <t>ケイホウ</t>
    </rPh>
    <rPh sb="2" eb="4">
      <t>セツビ</t>
    </rPh>
    <rPh sb="5" eb="7">
      <t>セッチ</t>
    </rPh>
    <rPh sb="8" eb="10">
      <t>ジョウキョウ</t>
    </rPh>
    <phoneticPr fontId="2"/>
  </si>
  <si>
    <t>警報設備の劣化及び損傷の状況</t>
    <rPh sb="0" eb="2">
      <t>ケイホウ</t>
    </rPh>
    <rPh sb="2" eb="4">
      <t>セツビ</t>
    </rPh>
    <rPh sb="5" eb="7">
      <t>レッカ</t>
    </rPh>
    <rPh sb="7" eb="8">
      <t>オヨ</t>
    </rPh>
    <rPh sb="9" eb="11">
      <t>ソンショウ</t>
    </rPh>
    <rPh sb="12" eb="14">
      <t>ジョウキョウ</t>
    </rPh>
    <phoneticPr fontId="2"/>
  </si>
  <si>
    <t>(47)</t>
    <phoneticPr fontId="2"/>
  </si>
  <si>
    <t>(48)</t>
    <phoneticPr fontId="2"/>
  </si>
  <si>
    <t>(37)及び(38)</t>
    <rPh sb="4" eb="5">
      <t>オヨ</t>
    </rPh>
    <phoneticPr fontId="2"/>
  </si>
  <si>
    <t>敷地及び地盤</t>
    <rPh sb="0" eb="3">
      <t>シキチオヨ</t>
    </rPh>
    <rPh sb="4" eb="6">
      <t>ジバン</t>
    </rPh>
    <phoneticPr fontId="2"/>
  </si>
  <si>
    <t>建築物の外部</t>
    <phoneticPr fontId="2"/>
  </si>
  <si>
    <t>避難施設等</t>
    <rPh sb="0" eb="5">
      <t>ヒナンシセツトウ</t>
    </rPh>
    <phoneticPr fontId="2"/>
  </si>
  <si>
    <t>(1)地盤</t>
    <phoneticPr fontId="2"/>
  </si>
  <si>
    <t>窓先空地又は窓先の空間の確保の状況</t>
    <rPh sb="4" eb="5">
      <t>マタ</t>
    </rPh>
    <rPh sb="6" eb="8">
      <t>マドサキ</t>
    </rPh>
    <rPh sb="9" eb="11">
      <t>クウカン</t>
    </rPh>
    <rPh sb="12" eb="14">
      <t>カクホ</t>
    </rPh>
    <rPh sb="15" eb="17">
      <t>ジョウキョウ</t>
    </rPh>
    <phoneticPr fontId="2"/>
  </si>
  <si>
    <t>窓先空地から道路等に至るまでの屋外通路又は窓先の空間に面するバルコニー等から通ずる直通階段から道路等に至るまでの屋外通路の確保の状況</t>
    <rPh sb="15" eb="17">
      <t>オクガイ</t>
    </rPh>
    <rPh sb="19" eb="20">
      <t>マタ</t>
    </rPh>
    <rPh sb="21" eb="23">
      <t>マドサキ</t>
    </rPh>
    <rPh sb="24" eb="26">
      <t>クウカン</t>
    </rPh>
    <rPh sb="27" eb="28">
      <t>メン</t>
    </rPh>
    <rPh sb="35" eb="36">
      <t>トウ</t>
    </rPh>
    <rPh sb="38" eb="39">
      <t>ツウ</t>
    </rPh>
    <rPh sb="41" eb="45">
      <t>チョクツウカイダン</t>
    </rPh>
    <rPh sb="47" eb="50">
      <t>ドウロトウ</t>
    </rPh>
    <rPh sb="51" eb="52">
      <t>イタ</t>
    </rPh>
    <rPh sb="56" eb="60">
      <t>オクガイツウロ</t>
    </rPh>
    <rPh sb="61" eb="63">
      <t>カクホ</t>
    </rPh>
    <rPh sb="64" eb="66">
      <t>ジョウキョウ</t>
    </rPh>
    <phoneticPr fontId="2"/>
  </si>
  <si>
    <t>(2)敷地</t>
    <rPh sb="3" eb="5">
      <t>シキチ</t>
    </rPh>
    <phoneticPr fontId="2"/>
  </si>
  <si>
    <t>(3)敷地内の通路等</t>
    <rPh sb="3" eb="6">
      <t>シキチナイ</t>
    </rPh>
    <rPh sb="7" eb="9">
      <t>ツウロ</t>
    </rPh>
    <rPh sb="9" eb="10">
      <t>トウ</t>
    </rPh>
    <phoneticPr fontId="2"/>
  </si>
  <si>
    <t>(6)共同住宅棟の主要な出入り口からの通路等</t>
    <rPh sb="3" eb="8">
      <t>キョウドウジュウタクトウ</t>
    </rPh>
    <rPh sb="9" eb="11">
      <t>シュヨウ</t>
    </rPh>
    <rPh sb="12" eb="14">
      <t>デイ</t>
    </rPh>
    <rPh sb="15" eb="16">
      <t>グチ</t>
    </rPh>
    <rPh sb="19" eb="22">
      <t>ツウロトウ</t>
    </rPh>
    <phoneticPr fontId="2"/>
  </si>
  <si>
    <t>(8)窓先空地及び屋外通路</t>
    <rPh sb="3" eb="5">
      <t>マドサキ</t>
    </rPh>
    <rPh sb="5" eb="7">
      <t>クウチ</t>
    </rPh>
    <rPh sb="7" eb="8">
      <t>オヨ</t>
    </rPh>
    <rPh sb="9" eb="11">
      <t>オクガイ</t>
    </rPh>
    <rPh sb="11" eb="13">
      <t>ツウロ</t>
    </rPh>
    <phoneticPr fontId="2"/>
  </si>
  <si>
    <t>(11)塀</t>
    <rPh sb="4" eb="5">
      <t>ヘイ</t>
    </rPh>
    <phoneticPr fontId="2"/>
  </si>
  <si>
    <t>(13)擁壁</t>
    <rPh sb="4" eb="6">
      <t>ヨウヘキ</t>
    </rPh>
    <phoneticPr fontId="2"/>
  </si>
  <si>
    <t>(15)がけ</t>
    <phoneticPr fontId="2"/>
  </si>
  <si>
    <t>(16)敷地に直接設置した広告塔及び広告板</t>
    <rPh sb="4" eb="6">
      <t>シキチ</t>
    </rPh>
    <rPh sb="7" eb="9">
      <t>チョクセツ</t>
    </rPh>
    <rPh sb="9" eb="11">
      <t>セッチ</t>
    </rPh>
    <rPh sb="13" eb="16">
      <t>コウコクトウ</t>
    </rPh>
    <rPh sb="16" eb="17">
      <t>オヨ</t>
    </rPh>
    <rPh sb="18" eb="20">
      <t>コウコク</t>
    </rPh>
    <rPh sb="20" eb="21">
      <t>イタ</t>
    </rPh>
    <phoneticPr fontId="2"/>
  </si>
  <si>
    <t>(1)基礎</t>
    <rPh sb="3" eb="5">
      <t>キソ</t>
    </rPh>
    <phoneticPr fontId="2"/>
  </si>
  <si>
    <t>(3)土台（木造に限る。）</t>
    <rPh sb="3" eb="5">
      <t>ドダイ</t>
    </rPh>
    <rPh sb="6" eb="8">
      <t>モクゾウ</t>
    </rPh>
    <rPh sb="9" eb="10">
      <t>カギ</t>
    </rPh>
    <phoneticPr fontId="2"/>
  </si>
  <si>
    <t>(5)外壁－く体等</t>
    <rPh sb="3" eb="5">
      <t>ガイヘキ</t>
    </rPh>
    <rPh sb="7" eb="8">
      <t>タイ</t>
    </rPh>
    <rPh sb="8" eb="9">
      <t>トウ</t>
    </rPh>
    <phoneticPr fontId="2"/>
  </si>
  <si>
    <t>(8)外壁－く体等</t>
    <rPh sb="3" eb="5">
      <t>ガイヘキ</t>
    </rPh>
    <rPh sb="7" eb="8">
      <t>タイ</t>
    </rPh>
    <rPh sb="8" eb="9">
      <t>トウ</t>
    </rPh>
    <phoneticPr fontId="2"/>
  </si>
  <si>
    <t>(11)外壁－外装仕上げ材等</t>
    <rPh sb="4" eb="6">
      <t>ガイヘキ</t>
    </rPh>
    <rPh sb="7" eb="9">
      <t>ガイソウ</t>
    </rPh>
    <rPh sb="9" eb="11">
      <t>シア</t>
    </rPh>
    <rPh sb="12" eb="13">
      <t>ザイ</t>
    </rPh>
    <rPh sb="13" eb="14">
      <t>トウ</t>
    </rPh>
    <phoneticPr fontId="2"/>
  </si>
  <si>
    <t>(15)外壁－窓サッシ等</t>
    <rPh sb="4" eb="6">
      <t>ガイヘキ</t>
    </rPh>
    <rPh sb="7" eb="8">
      <t>マド</t>
    </rPh>
    <rPh sb="11" eb="12">
      <t>トウ</t>
    </rPh>
    <phoneticPr fontId="2"/>
  </si>
  <si>
    <t>(17)外壁－外壁に緊結された広告板、空調室外機等</t>
    <rPh sb="4" eb="6">
      <t>ガイヘキ</t>
    </rPh>
    <rPh sb="7" eb="9">
      <t>ガイヘキ</t>
    </rPh>
    <rPh sb="10" eb="12">
      <t>キンケツ</t>
    </rPh>
    <rPh sb="15" eb="18">
      <t>コウコクバン</t>
    </rPh>
    <rPh sb="19" eb="25">
      <t>クウチョウシツガイキトウ</t>
    </rPh>
    <phoneticPr fontId="2"/>
  </si>
  <si>
    <t>(1)屋上面</t>
    <rPh sb="3" eb="6">
      <t>オクジョウメン</t>
    </rPh>
    <phoneticPr fontId="2"/>
  </si>
  <si>
    <t>(2)屋上回り（屋上面を除く。）</t>
    <rPh sb="3" eb="5">
      <t>オクジョウ</t>
    </rPh>
    <rPh sb="5" eb="6">
      <t>マワ</t>
    </rPh>
    <rPh sb="8" eb="10">
      <t>オクジョウ</t>
    </rPh>
    <rPh sb="10" eb="11">
      <t>メン</t>
    </rPh>
    <rPh sb="12" eb="13">
      <t>ノゾ</t>
    </rPh>
    <phoneticPr fontId="2"/>
  </si>
  <si>
    <t>(6)屋根</t>
    <rPh sb="3" eb="5">
      <t>ヤネ</t>
    </rPh>
    <phoneticPr fontId="2"/>
  </si>
  <si>
    <t>(8)機器及び工作物（冷却塔設備、広告塔等）</t>
    <rPh sb="3" eb="5">
      <t>キキ</t>
    </rPh>
    <rPh sb="5" eb="6">
      <t>オヨ</t>
    </rPh>
    <rPh sb="7" eb="10">
      <t>コウサクブツ</t>
    </rPh>
    <rPh sb="11" eb="14">
      <t>レイキャクトウ</t>
    </rPh>
    <rPh sb="14" eb="16">
      <t>セツビ</t>
    </rPh>
    <rPh sb="17" eb="20">
      <t>コウコクトウ</t>
    </rPh>
    <rPh sb="20" eb="21">
      <t>トウ</t>
    </rPh>
    <phoneticPr fontId="2"/>
  </si>
  <si>
    <t>(1)防火区画－令第112条第11項から第13項までに規定する区画の状況</t>
    <rPh sb="3" eb="5">
      <t>ボウカ</t>
    </rPh>
    <rPh sb="5" eb="7">
      <t>クカク</t>
    </rPh>
    <rPh sb="8" eb="9">
      <t>レイ</t>
    </rPh>
    <rPh sb="9" eb="10">
      <t>ダイ</t>
    </rPh>
    <rPh sb="13" eb="14">
      <t>ジョウ</t>
    </rPh>
    <rPh sb="14" eb="15">
      <t>ダイ</t>
    </rPh>
    <rPh sb="17" eb="18">
      <t>コウ</t>
    </rPh>
    <rPh sb="20" eb="21">
      <t>ダイ</t>
    </rPh>
    <rPh sb="23" eb="24">
      <t>コウ</t>
    </rPh>
    <rPh sb="27" eb="29">
      <t>キテイ</t>
    </rPh>
    <rPh sb="31" eb="33">
      <t>クカク</t>
    </rPh>
    <rPh sb="34" eb="36">
      <t>ジョウキョウ</t>
    </rPh>
    <phoneticPr fontId="2"/>
  </si>
  <si>
    <t>(2)防火区画－令第112条第１項、第４項、第５項又は第７項から第10項までの各項等に規定する区画の状況</t>
    <rPh sb="3" eb="5">
      <t>ボウカ</t>
    </rPh>
    <rPh sb="5" eb="7">
      <t>クカク</t>
    </rPh>
    <rPh sb="8" eb="9">
      <t>レイ</t>
    </rPh>
    <rPh sb="9" eb="10">
      <t>ダイ</t>
    </rPh>
    <rPh sb="13" eb="14">
      <t>ジョウ</t>
    </rPh>
    <rPh sb="14" eb="15">
      <t>ダイ</t>
    </rPh>
    <rPh sb="16" eb="17">
      <t>コウ</t>
    </rPh>
    <rPh sb="18" eb="19">
      <t>ダイ</t>
    </rPh>
    <rPh sb="20" eb="21">
      <t>コウ</t>
    </rPh>
    <rPh sb="22" eb="23">
      <t>ダイ</t>
    </rPh>
    <rPh sb="24" eb="25">
      <t>コウ</t>
    </rPh>
    <rPh sb="25" eb="26">
      <t>マタ</t>
    </rPh>
    <rPh sb="27" eb="28">
      <t>ダイ</t>
    </rPh>
    <rPh sb="29" eb="30">
      <t>コウ</t>
    </rPh>
    <rPh sb="32" eb="33">
      <t>ダイ</t>
    </rPh>
    <rPh sb="35" eb="36">
      <t>コウ</t>
    </rPh>
    <rPh sb="39" eb="41">
      <t>カクコウ</t>
    </rPh>
    <rPh sb="41" eb="42">
      <t>トウ</t>
    </rPh>
    <rPh sb="43" eb="45">
      <t>キテイ</t>
    </rPh>
    <rPh sb="47" eb="49">
      <t>クカク</t>
    </rPh>
    <rPh sb="50" eb="52">
      <t>ジョウキョウ</t>
    </rPh>
    <phoneticPr fontId="2"/>
  </si>
  <si>
    <t>(3)防火区画－令第112条第18項等に規定する区画の状況</t>
    <phoneticPr fontId="2"/>
  </si>
  <si>
    <t>#調査結果表その２!A15</t>
    <phoneticPr fontId="2"/>
  </si>
  <si>
    <t>#調査結果表その２!A24</t>
    <phoneticPr fontId="2"/>
  </si>
  <si>
    <t>#調査結果表その１!A15</t>
  </si>
  <si>
    <t>#調査結果表その１!A16</t>
  </si>
  <si>
    <t>#調査結果表その１!A17</t>
  </si>
  <si>
    <t>#調査結果表その１!A20</t>
  </si>
  <si>
    <t>#調査結果表その１!A22</t>
  </si>
  <si>
    <t>#調査結果表その１!A25</t>
  </si>
  <si>
    <t>#調査結果表その１!A27</t>
  </si>
  <si>
    <t>#調査結果表その１!A29</t>
  </si>
  <si>
    <t>#調査結果表その１!A30</t>
  </si>
  <si>
    <t>#調査結果表その１!A34</t>
  </si>
  <si>
    <t>#調査結果表その１!A36</t>
  </si>
  <si>
    <t>#調査結果表その１!A38</t>
  </si>
  <si>
    <t>窓先空地、窓先空地から道路等に至るまでの屋外通路等、窓先の空間又は窓先の空間に面するバルコニー等から通ずる直通階段から道路等に至るまでの屋外通路等の支障物の状況</t>
    <phoneticPr fontId="2"/>
  </si>
  <si>
    <t>※令和６年国土交通省告示第974号（令和６年６月28日公布、令和７年７月１日施行）及び令和７年国土交通省告示第53号（令和７年１月29日公布、令和７年7月１日施行）により、建築基準法施行細則等の一部を改正し、定期調査報告書等の一部を変更しました。</t>
    <phoneticPr fontId="2"/>
  </si>
  <si>
    <t>常時閉鎖した状態にある防火扉又は戸の固定の状況</t>
    <rPh sb="0" eb="2">
      <t>ジョウジ</t>
    </rPh>
    <rPh sb="2" eb="4">
      <t>ヘイサ</t>
    </rPh>
    <rPh sb="6" eb="8">
      <t>ジョウタイ</t>
    </rPh>
    <rPh sb="11" eb="13">
      <t>ボウカ</t>
    </rPh>
    <rPh sb="13" eb="14">
      <t>トビラ</t>
    </rPh>
    <rPh sb="14" eb="15">
      <t>マタ</t>
    </rPh>
    <rPh sb="16" eb="17">
      <t>ト</t>
    </rPh>
    <rPh sb="18" eb="20">
      <t>コテイ</t>
    </rPh>
    <rPh sb="21" eb="23">
      <t>ジョウキョウ</t>
    </rPh>
    <phoneticPr fontId="2"/>
  </si>
  <si>
    <t>各階の主要な常時閉鎖した状態にある防火扉の取付の状況</t>
    <rPh sb="0" eb="2">
      <t>カクカイ</t>
    </rPh>
    <rPh sb="3" eb="5">
      <t>シュヨウ</t>
    </rPh>
    <rPh sb="6" eb="8">
      <t>ジョウジ</t>
    </rPh>
    <rPh sb="8" eb="10">
      <t>ヘイサ</t>
    </rPh>
    <rPh sb="12" eb="14">
      <t>ジョウタイ</t>
    </rPh>
    <rPh sb="17" eb="19">
      <t>ボウカ</t>
    </rPh>
    <rPh sb="19" eb="20">
      <t>トビラ</t>
    </rPh>
    <rPh sb="21" eb="23">
      <t>トリツケ</t>
    </rPh>
    <rPh sb="24" eb="26">
      <t>ジョウキョウ</t>
    </rPh>
    <phoneticPr fontId="2"/>
  </si>
  <si>
    <t>スプリンクラー設備(令和６年国土交通省告示第284号第１第１号又は第２号ニに規定するスプリンクラー設備)</t>
    <rPh sb="7" eb="9">
      <t>セツビ</t>
    </rPh>
    <rPh sb="10" eb="12">
      <t>レイワ</t>
    </rPh>
    <rPh sb="13" eb="14">
      <t>ネン</t>
    </rPh>
    <rPh sb="14" eb="16">
      <t>コクド</t>
    </rPh>
    <rPh sb="16" eb="19">
      <t>コウツウショウ</t>
    </rPh>
    <rPh sb="19" eb="21">
      <t>コクジ</t>
    </rPh>
    <rPh sb="21" eb="22">
      <t>ダイ</t>
    </rPh>
    <rPh sb="25" eb="26">
      <t>ゴウ</t>
    </rPh>
    <rPh sb="26" eb="27">
      <t>ダイ</t>
    </rPh>
    <rPh sb="28" eb="29">
      <t>ダイ</t>
    </rPh>
    <rPh sb="30" eb="31">
      <t>ゴウ</t>
    </rPh>
    <rPh sb="31" eb="32">
      <t>マタ</t>
    </rPh>
    <rPh sb="33" eb="34">
      <t>ダイ</t>
    </rPh>
    <rPh sb="35" eb="36">
      <t>ゴウ</t>
    </rPh>
    <rPh sb="38" eb="40">
      <t>キテイ</t>
    </rPh>
    <rPh sb="49" eb="51">
      <t>セツビ</t>
    </rPh>
    <phoneticPr fontId="2"/>
  </si>
  <si>
    <t>スプリンクラー設備の劣化及び損傷の状況</t>
    <rPh sb="7" eb="9">
      <t>セツビ</t>
    </rPh>
    <rPh sb="10" eb="12">
      <t>レッカ</t>
    </rPh>
    <rPh sb="12" eb="13">
      <t>オヨ</t>
    </rPh>
    <rPh sb="14" eb="16">
      <t>ソンショウ</t>
    </rPh>
    <rPh sb="17" eb="19">
      <t>ジョウキョウ</t>
    </rPh>
    <phoneticPr fontId="2"/>
  </si>
  <si>
    <t>換気の妨げとなる物品の放置の状況（自然換気設備に限る。）</t>
    <phoneticPr fontId="2"/>
  </si>
  <si>
    <t>(49)</t>
    <phoneticPr fontId="2"/>
  </si>
  <si>
    <t>(23)</t>
    <phoneticPr fontId="2"/>
  </si>
  <si>
    <t>(24)</t>
    <phoneticPr fontId="2"/>
  </si>
  <si>
    <t>(25)</t>
    <phoneticPr fontId="2"/>
  </si>
  <si>
    <t>(26)</t>
    <phoneticPr fontId="2"/>
  </si>
  <si>
    <t>(27)</t>
    <phoneticPr fontId="2"/>
  </si>
  <si>
    <t>(28)</t>
    <phoneticPr fontId="2"/>
  </si>
  <si>
    <t>#調査結果表その２!A18</t>
    <phoneticPr fontId="2"/>
  </si>
  <si>
    <t>#調査結果表その２!A22</t>
    <phoneticPr fontId="2"/>
  </si>
  <si>
    <t>#調査結果表その２!A28</t>
    <phoneticPr fontId="2"/>
  </si>
  <si>
    <t>#調査結果表その２!A29</t>
    <phoneticPr fontId="2"/>
  </si>
  <si>
    <t>#調査結果表その２!A33</t>
    <phoneticPr fontId="2"/>
  </si>
  <si>
    <t>#調査結果表その２!A35</t>
    <phoneticPr fontId="2"/>
  </si>
  <si>
    <t>#調査結果表その２!A39</t>
    <phoneticPr fontId="2"/>
  </si>
  <si>
    <t>#調査結果表その２!A40</t>
    <phoneticPr fontId="2"/>
  </si>
  <si>
    <t>#調査結果表その２!A41</t>
    <phoneticPr fontId="2"/>
  </si>
  <si>
    <t>#調査結果表その３!A15</t>
    <phoneticPr fontId="2"/>
  </si>
  <si>
    <t>(4)防火区画－条例第８条に規定する区画の状況</t>
    <phoneticPr fontId="2"/>
  </si>
  <si>
    <t>(5)防火区画－防火区画の外周部</t>
    <rPh sb="8" eb="12">
      <t>ボウカクカク</t>
    </rPh>
    <rPh sb="13" eb="16">
      <t>ガイシュウブ</t>
    </rPh>
    <phoneticPr fontId="2"/>
  </si>
  <si>
    <t>#調査結果表その２!A42</t>
    <phoneticPr fontId="2"/>
  </si>
  <si>
    <t>#調査結果表その２!A43</t>
    <phoneticPr fontId="2"/>
  </si>
  <si>
    <t>(7)壁の室内に面する部分－く体等</t>
    <rPh sb="15" eb="16">
      <t>タイ</t>
    </rPh>
    <rPh sb="16" eb="17">
      <t>トウ</t>
    </rPh>
    <phoneticPr fontId="2"/>
  </si>
  <si>
    <t>#調査結果表その３!A20</t>
    <phoneticPr fontId="2"/>
  </si>
  <si>
    <t>(12)壁の室内に面する部分－耐火構造の壁又は準耐火構造の壁(防火区画を構成する壁に限る。）</t>
    <rPh sb="15" eb="17">
      <t>タイカ</t>
    </rPh>
    <rPh sb="17" eb="19">
      <t>コウゾウ</t>
    </rPh>
    <rPh sb="20" eb="21">
      <t>カベ</t>
    </rPh>
    <rPh sb="21" eb="22">
      <t>マタ</t>
    </rPh>
    <rPh sb="23" eb="24">
      <t>ジュン</t>
    </rPh>
    <rPh sb="24" eb="26">
      <t>タイカ</t>
    </rPh>
    <rPh sb="26" eb="28">
      <t>コウゾウ</t>
    </rPh>
    <rPh sb="29" eb="30">
      <t>カベ</t>
    </rPh>
    <rPh sb="31" eb="33">
      <t>ボウカ</t>
    </rPh>
    <rPh sb="33" eb="35">
      <t>クカク</t>
    </rPh>
    <rPh sb="36" eb="38">
      <t>コウセイ</t>
    </rPh>
    <rPh sb="40" eb="41">
      <t>カベ</t>
    </rPh>
    <rPh sb="42" eb="43">
      <t>カギ</t>
    </rPh>
    <phoneticPr fontId="2"/>
  </si>
  <si>
    <t>(16)壁の室内に面する部分－令第114条に規定する界壁、間仕切壁及び隔壁</t>
    <rPh sb="15" eb="16">
      <t>レイ</t>
    </rPh>
    <rPh sb="16" eb="17">
      <t>ダイ</t>
    </rPh>
    <rPh sb="20" eb="21">
      <t>ジョウ</t>
    </rPh>
    <rPh sb="22" eb="24">
      <t>キテイ</t>
    </rPh>
    <rPh sb="26" eb="28">
      <t>カイヘキ</t>
    </rPh>
    <rPh sb="29" eb="33">
      <t>マジキリカベ</t>
    </rPh>
    <rPh sb="33" eb="34">
      <t>オヨ</t>
    </rPh>
    <rPh sb="35" eb="37">
      <t>カクヘキ</t>
    </rPh>
    <phoneticPr fontId="2"/>
  </si>
  <si>
    <t>#調査結果表その３!A24</t>
    <phoneticPr fontId="2"/>
  </si>
  <si>
    <t>(17)壁の室内に面する部分－令第128条の5各項等に規定する建築物の壁の室内に面する部分</t>
    <rPh sb="15" eb="16">
      <t>レイ</t>
    </rPh>
    <rPh sb="16" eb="17">
      <t>ダイ</t>
    </rPh>
    <rPh sb="20" eb="21">
      <t>ジョウ</t>
    </rPh>
    <rPh sb="23" eb="25">
      <t>カクコウ</t>
    </rPh>
    <rPh sb="25" eb="26">
      <t>トウ</t>
    </rPh>
    <rPh sb="27" eb="29">
      <t>キテイ</t>
    </rPh>
    <rPh sb="31" eb="34">
      <t>ケンチクブツ</t>
    </rPh>
    <rPh sb="35" eb="36">
      <t>カベ</t>
    </rPh>
    <rPh sb="37" eb="39">
      <t>シツナイ</t>
    </rPh>
    <rPh sb="40" eb="41">
      <t>メン</t>
    </rPh>
    <rPh sb="43" eb="45">
      <t>ブブン</t>
    </rPh>
    <phoneticPr fontId="2"/>
  </si>
  <si>
    <t>#調査結果表その３!A25</t>
    <phoneticPr fontId="2"/>
  </si>
  <si>
    <t>(18)床－く体等</t>
    <rPh sb="4" eb="5">
      <t>ユカ</t>
    </rPh>
    <rPh sb="7" eb="8">
      <t>タイ</t>
    </rPh>
    <rPh sb="8" eb="9">
      <t>トウ</t>
    </rPh>
    <phoneticPr fontId="2"/>
  </si>
  <si>
    <t>#調査結果表その３!A26</t>
    <phoneticPr fontId="2"/>
  </si>
  <si>
    <t>(21)床－耐火構造の床又は準耐火構造の床(防火区画を構成する床に限る。)</t>
    <rPh sb="4" eb="5">
      <t>ユカ</t>
    </rPh>
    <rPh sb="6" eb="8">
      <t>タイカ</t>
    </rPh>
    <rPh sb="8" eb="10">
      <t>コウゾウ</t>
    </rPh>
    <rPh sb="11" eb="12">
      <t>ユカ</t>
    </rPh>
    <rPh sb="12" eb="13">
      <t>マタ</t>
    </rPh>
    <rPh sb="14" eb="15">
      <t>ジュン</t>
    </rPh>
    <rPh sb="15" eb="17">
      <t>タイカ</t>
    </rPh>
    <rPh sb="17" eb="19">
      <t>コウゾウ</t>
    </rPh>
    <rPh sb="20" eb="21">
      <t>ユカ</t>
    </rPh>
    <rPh sb="22" eb="24">
      <t>ボウカ</t>
    </rPh>
    <rPh sb="24" eb="26">
      <t>クカク</t>
    </rPh>
    <rPh sb="27" eb="29">
      <t>コウセイ</t>
    </rPh>
    <rPh sb="31" eb="32">
      <t>ユカ</t>
    </rPh>
    <rPh sb="33" eb="34">
      <t>カギ</t>
    </rPh>
    <phoneticPr fontId="2"/>
  </si>
  <si>
    <t>#調査結果表その３!A29</t>
    <phoneticPr fontId="2"/>
  </si>
  <si>
    <t>(24)天井－令第128条の5各項等に規定する建築物の天井の室内に面する部分</t>
    <rPh sb="4" eb="6">
      <t>テンジョウ</t>
    </rPh>
    <phoneticPr fontId="2"/>
  </si>
  <si>
    <t>#調査結果表その３!A32</t>
    <phoneticPr fontId="2"/>
  </si>
  <si>
    <t>(26)天井－特定天井</t>
    <rPh sb="4" eb="6">
      <t>テンジョウ</t>
    </rPh>
    <rPh sb="7" eb="11">
      <t>トクテイテンジョウ</t>
    </rPh>
    <phoneticPr fontId="2"/>
  </si>
  <si>
    <t>#調査結果表その３!A34</t>
    <phoneticPr fontId="2"/>
  </si>
  <si>
    <t>(27)防火設備(防火扉、防火シャッターその他これらに類するものに限る。以下この表において同じ。)又は戸（令第百十二条第十九項第二号に掲げる戸に限る。以下この表において同じ。）</t>
    <phoneticPr fontId="2"/>
  </si>
  <si>
    <t>#調査結果表その３!A35</t>
    <phoneticPr fontId="2"/>
  </si>
  <si>
    <t>(36)照明器具、懸垂物等</t>
    <phoneticPr fontId="2"/>
  </si>
  <si>
    <t>#調査結果表その４!A15</t>
    <phoneticPr fontId="2"/>
  </si>
  <si>
    <t>(37)警報設備</t>
    <phoneticPr fontId="2"/>
  </si>
  <si>
    <t>#調査結果表その４!A16</t>
    <phoneticPr fontId="2"/>
  </si>
  <si>
    <t>(39)スプリンクラー設備(令和６年国土交通省告示第284号第１第１号又は第２号ニに規定するスプリンクラー設備)</t>
    <phoneticPr fontId="2"/>
  </si>
  <si>
    <t>#調査結果表その４!A18</t>
    <phoneticPr fontId="2"/>
  </si>
  <si>
    <t>(41)居室の採光及び換気</t>
    <phoneticPr fontId="2"/>
  </si>
  <si>
    <t>#調査結果表その４!A20</t>
    <phoneticPr fontId="2"/>
  </si>
  <si>
    <t>(46)石綿等を添加した建築材料</t>
    <phoneticPr fontId="2"/>
  </si>
  <si>
    <t>#調査結果表その４!A25</t>
    <phoneticPr fontId="2"/>
  </si>
  <si>
    <t>(1)令第120条第2項に規定する通路等</t>
    <phoneticPr fontId="2"/>
  </si>
  <si>
    <t>#調査結果表その４!A31</t>
    <phoneticPr fontId="2"/>
  </si>
  <si>
    <t>(2)廊下</t>
    <phoneticPr fontId="2"/>
  </si>
  <si>
    <t>#調査結果表その４!A32</t>
    <phoneticPr fontId="2"/>
  </si>
  <si>
    <t>(5)出入口等</t>
    <phoneticPr fontId="2"/>
  </si>
  <si>
    <t>#調査結果表その４!A35</t>
    <phoneticPr fontId="2"/>
  </si>
  <si>
    <t>(7)屋上広場</t>
    <rPh sb="3" eb="7">
      <t>オクジョウヒロバ</t>
    </rPh>
    <phoneticPr fontId="2"/>
  </si>
  <si>
    <t>#調査結果表その４!A37</t>
    <phoneticPr fontId="2"/>
  </si>
  <si>
    <t>(8)避難上有効なバルコニー</t>
    <rPh sb="3" eb="5">
      <t>ヒナン</t>
    </rPh>
    <rPh sb="5" eb="6">
      <t>ジョウ</t>
    </rPh>
    <rPh sb="6" eb="8">
      <t>ユウコウ</t>
    </rPh>
    <phoneticPr fontId="2"/>
  </si>
  <si>
    <t>#調査結果表その４!A38</t>
    <phoneticPr fontId="2"/>
  </si>
  <si>
    <t>#調査結果表その４!A43</t>
    <phoneticPr fontId="2"/>
  </si>
  <si>
    <t>#調査結果表その５!A15</t>
    <phoneticPr fontId="2"/>
  </si>
  <si>
    <t>#調査結果表その５!A16</t>
    <phoneticPr fontId="2"/>
  </si>
  <si>
    <t>#調査結果表その５!A18</t>
    <phoneticPr fontId="2"/>
  </si>
  <si>
    <t>(25)排煙設備等－防煙壁</t>
    <phoneticPr fontId="2"/>
  </si>
  <si>
    <t>(13)階段－階段</t>
    <rPh sb="4" eb="6">
      <t>カイダン</t>
    </rPh>
    <phoneticPr fontId="2"/>
  </si>
  <si>
    <t>(18)階段－屋内に設けられた避難階段</t>
    <phoneticPr fontId="2"/>
  </si>
  <si>
    <t>(19)階段－屋外に設けられた避難階段</t>
    <phoneticPr fontId="2"/>
  </si>
  <si>
    <t>(21)階段－特別避難階段</t>
    <phoneticPr fontId="2"/>
  </si>
  <si>
    <t>#調査結果表その５!A22</t>
    <phoneticPr fontId="2"/>
  </si>
  <si>
    <t>(29)その他の設備等－非常用の進入口等</t>
    <phoneticPr fontId="2"/>
  </si>
  <si>
    <t>(29)</t>
    <phoneticPr fontId="2"/>
  </si>
  <si>
    <t>(30)</t>
    <phoneticPr fontId="2"/>
  </si>
  <si>
    <t>#調査結果表その５!A24</t>
    <phoneticPr fontId="2"/>
  </si>
  <si>
    <t>(27)排煙設備等－排煙設備</t>
    <phoneticPr fontId="2"/>
  </si>
  <si>
    <t>#調査結果表その５!A26</t>
    <phoneticPr fontId="2"/>
  </si>
  <si>
    <t>(31)その他の設備等－非常用エレベーター</t>
    <phoneticPr fontId="2"/>
  </si>
  <si>
    <t>#調査結果表その５!A28</t>
    <phoneticPr fontId="2"/>
  </si>
  <si>
    <t>(35)その他の設備等－非常用の照明装置</t>
    <phoneticPr fontId="2"/>
  </si>
  <si>
    <t>#調査結果表その５!A32</t>
    <phoneticPr fontId="2"/>
  </si>
  <si>
    <t>(1)地下街等－地下街又は地下道に面する建築物の地下の部分</t>
    <phoneticPr fontId="2"/>
  </si>
  <si>
    <t>#調査結果表その５!A35</t>
    <phoneticPr fontId="2"/>
  </si>
  <si>
    <t>(7)地下街等－地下道に面する建築物の地下の部分</t>
    <rPh sb="3" eb="7">
      <t>チカガイトウ</t>
    </rPh>
    <phoneticPr fontId="2"/>
  </si>
  <si>
    <t>#調査結果表その５!A41</t>
    <phoneticPr fontId="2"/>
  </si>
  <si>
    <t>(9)特殊な構造等－膜構造建築物の膜体、取付部材等</t>
    <phoneticPr fontId="2"/>
  </si>
  <si>
    <t>#調査結果表その６!A15</t>
    <phoneticPr fontId="2"/>
  </si>
  <si>
    <t>(11)特殊な構造等－免震構造建築物の免震層及び免震装置</t>
    <phoneticPr fontId="2"/>
  </si>
  <si>
    <t>#調査結果表その６!A17</t>
    <phoneticPr fontId="2"/>
  </si>
  <si>
    <t>(13)避雷設備</t>
    <phoneticPr fontId="2"/>
  </si>
  <si>
    <t>#調査結果表その６!A19</t>
    <phoneticPr fontId="2"/>
  </si>
  <si>
    <t>(14)煙突－建築物に設ける煙突</t>
    <phoneticPr fontId="2"/>
  </si>
  <si>
    <t>#調査結果表その６!A20</t>
    <phoneticPr fontId="2"/>
  </si>
  <si>
    <t>(16)煙突－令第138条第1項第1号に掲げる煙突</t>
    <phoneticPr fontId="2"/>
  </si>
  <si>
    <t>#調査結果表その６!A22</t>
    <phoneticPr fontId="2"/>
  </si>
  <si>
    <t>#調査結果表その６!A24</t>
    <phoneticPr fontId="2"/>
  </si>
  <si>
    <t>(18)自動回転ドア(条例第八条の七の規定に適合するものであり、かつ、自動回転ドアとして通常使用している場合に限る。)－構造</t>
    <phoneticPr fontId="2"/>
  </si>
  <si>
    <t>(19)自動回転ドア(条例第八条の七の規定に適合するものであり、かつ、自動回転ドアとして通常使用している場合に限る。)－作動の状況</t>
    <phoneticPr fontId="2"/>
  </si>
  <si>
    <t>#調査結果表その６!A25</t>
    <phoneticPr fontId="2"/>
  </si>
  <si>
    <t>昭和</t>
    <rPh sb="0" eb="2">
      <t>ショウワ</t>
    </rPh>
    <phoneticPr fontId="2"/>
  </si>
  <si>
    <t>平成</t>
    <rPh sb="0" eb="2">
      <t>ヘイセイ</t>
    </rPh>
    <phoneticPr fontId="2"/>
  </si>
  <si>
    <t>(2)</t>
    <phoneticPr fontId="2"/>
  </si>
  <si>
    <t>(31)</t>
  </si>
  <si>
    <t>(32)</t>
  </si>
  <si>
    <t>(33)</t>
  </si>
  <si>
    <t>(34)</t>
  </si>
  <si>
    <t>(35)</t>
  </si>
  <si>
    <t>(36)</t>
  </si>
  <si>
    <t>(37)</t>
  </si>
  <si>
    <t>(38)</t>
  </si>
  <si>
    <t>(39)</t>
  </si>
  <si>
    <t>(40)</t>
  </si>
  <si>
    <t>(41)</t>
  </si>
  <si>
    <t>(42)</t>
  </si>
  <si>
    <t>(43)</t>
  </si>
  <si>
    <t>(44)</t>
  </si>
  <si>
    <t>(45)</t>
  </si>
  <si>
    <t>(46)</t>
  </si>
  <si>
    <t>(47)</t>
  </si>
  <si>
    <t>(48)</t>
  </si>
  <si>
    <t>(49)</t>
  </si>
  <si>
    <t>※調査者の修正は「調査結果表その１」から行って下さい</t>
    <rPh sb="1" eb="4">
      <t>チョウサシャ</t>
    </rPh>
    <rPh sb="5" eb="7">
      <t>シュウセイ</t>
    </rPh>
    <rPh sb="9" eb="14">
      <t>チョウサケッカヒョウ</t>
    </rPh>
    <rPh sb="20" eb="21">
      <t>オコナ</t>
    </rPh>
    <rPh sb="23" eb="24">
      <t>クダ</t>
    </rPh>
    <phoneticPr fontId="2"/>
  </si>
  <si>
    <t>(27)から(35)まで</t>
    <phoneticPr fontId="2"/>
  </si>
  <si>
    <t>(39)及び(40)</t>
    <rPh sb="4" eb="5">
      <t>オヨ</t>
    </rPh>
    <phoneticPr fontId="2"/>
  </si>
  <si>
    <t>スプリンクラー設備</t>
    <rPh sb="7" eb="9">
      <t>セツビ</t>
    </rPh>
    <phoneticPr fontId="2"/>
  </si>
  <si>
    <t>(41)から(45)まで</t>
    <phoneticPr fontId="2"/>
  </si>
  <si>
    <t>(46)から(49)まで</t>
    <phoneticPr fontId="2"/>
  </si>
  <si>
    <t>(13)から(24)まで</t>
    <phoneticPr fontId="2"/>
  </si>
  <si>
    <t>(25)から(28)まで</t>
    <phoneticPr fontId="2"/>
  </si>
  <si>
    <t>(29)から(35)まで</t>
    <phoneticPr fontId="2"/>
  </si>
  <si>
    <t xml:space="preserve"> 注）配置図及び各階平面図を添付し、防火区画、指摘のあった箇所（特記すべき事項を含む。）や撮影した写真の位置等を明記すること。</t>
    <rPh sb="18" eb="20">
      <t>ボウカ</t>
    </rPh>
    <rPh sb="20" eb="22">
      <t>クカク</t>
    </rPh>
    <phoneticPr fontId="2"/>
  </si>
  <si>
    <t>敷地</t>
    <rPh sb="0" eb="2">
      <t>シキチ</t>
    </rPh>
    <phoneticPr fontId="2"/>
  </si>
  <si>
    <t>敷地内の通路等</t>
    <rPh sb="0" eb="3">
      <t>シキチナイ</t>
    </rPh>
    <rPh sb="4" eb="6">
      <t>ツウロ</t>
    </rPh>
    <rPh sb="6" eb="7">
      <t>トウ</t>
    </rPh>
    <phoneticPr fontId="2"/>
  </si>
  <si>
    <t>共同住宅棟の主要な出入り口からの通路等</t>
    <rPh sb="0" eb="5">
      <t>キョウドウジュウタクトウ</t>
    </rPh>
    <rPh sb="6" eb="8">
      <t>シュヨウ</t>
    </rPh>
    <rPh sb="9" eb="11">
      <t>デイ</t>
    </rPh>
    <rPh sb="12" eb="13">
      <t>グチ</t>
    </rPh>
    <rPh sb="16" eb="19">
      <t>ツウロトウ</t>
    </rPh>
    <phoneticPr fontId="2"/>
  </si>
  <si>
    <t>窓先空地及び屋外通路</t>
    <rPh sb="0" eb="2">
      <t>マドサキ</t>
    </rPh>
    <rPh sb="2" eb="4">
      <t>クウチ</t>
    </rPh>
    <rPh sb="4" eb="5">
      <t>オヨ</t>
    </rPh>
    <rPh sb="6" eb="8">
      <t>オクガイ</t>
    </rPh>
    <rPh sb="8" eb="10">
      <t>ツウロ</t>
    </rPh>
    <phoneticPr fontId="2"/>
  </si>
  <si>
    <t>擁壁</t>
  </si>
  <si>
    <t>擁壁</t>
    <rPh sb="0" eb="2">
      <t>ヨウヘキ</t>
    </rPh>
    <phoneticPr fontId="2"/>
  </si>
  <si>
    <t>がけ</t>
  </si>
  <si>
    <t>敷地に直接設置した広告塔及び広告板</t>
    <rPh sb="0" eb="2">
      <t>シキチ</t>
    </rPh>
    <rPh sb="3" eb="5">
      <t>チョクセツ</t>
    </rPh>
    <rPh sb="5" eb="7">
      <t>セッチ</t>
    </rPh>
    <rPh sb="9" eb="12">
      <t>コウコクトウ</t>
    </rPh>
    <rPh sb="12" eb="13">
      <t>オヨ</t>
    </rPh>
    <rPh sb="14" eb="16">
      <t>コウコク</t>
    </rPh>
    <rPh sb="16" eb="17">
      <t>イタ</t>
    </rPh>
    <phoneticPr fontId="2"/>
  </si>
  <si>
    <t>土台（木造に限る。）</t>
    <rPh sb="0" eb="2">
      <t>ドダイ</t>
    </rPh>
    <rPh sb="3" eb="5">
      <t>モクゾウ</t>
    </rPh>
    <rPh sb="6" eb="7">
      <t>カギ</t>
    </rPh>
    <phoneticPr fontId="2"/>
  </si>
  <si>
    <t>屋上周り（屋上面を除く。）</t>
    <rPh sb="0" eb="2">
      <t>オクジョウ</t>
    </rPh>
    <rPh sb="2" eb="3">
      <t>マワ</t>
    </rPh>
    <rPh sb="5" eb="7">
      <t>オクジョウ</t>
    </rPh>
    <rPh sb="7" eb="8">
      <t>メン</t>
    </rPh>
    <rPh sb="9" eb="10">
      <t>ノゾ</t>
    </rPh>
    <phoneticPr fontId="2"/>
  </si>
  <si>
    <t>屋上面</t>
  </si>
  <si>
    <t>屋上面</t>
    <rPh sb="0" eb="3">
      <t>オクジョウメン</t>
    </rPh>
    <phoneticPr fontId="2"/>
  </si>
  <si>
    <t>機器及び工作物（冷却塔設備等）</t>
    <rPh sb="0" eb="2">
      <t>キキ</t>
    </rPh>
    <rPh sb="2" eb="3">
      <t>オヨ</t>
    </rPh>
    <rPh sb="4" eb="7">
      <t>コウサクブツ</t>
    </rPh>
    <rPh sb="8" eb="11">
      <t>レイキャクトウ</t>
    </rPh>
    <rPh sb="11" eb="13">
      <t>セツビ</t>
    </rPh>
    <rPh sb="13" eb="14">
      <t>トウ</t>
    </rPh>
    <phoneticPr fontId="2"/>
  </si>
  <si>
    <t>壁の室内に面する部分</t>
    <phoneticPr fontId="2"/>
  </si>
  <si>
    <t>防火設備又は戸</t>
    <phoneticPr fontId="2"/>
  </si>
  <si>
    <t>警報設備</t>
    <phoneticPr fontId="2"/>
  </si>
  <si>
    <t>スプリンクラー設備</t>
    <phoneticPr fontId="2"/>
  </si>
  <si>
    <t>廊下</t>
    <phoneticPr fontId="2"/>
  </si>
  <si>
    <t>出入口等</t>
    <phoneticPr fontId="2"/>
  </si>
  <si>
    <t>屋上広場</t>
    <rPh sb="0" eb="4">
      <t>オクジョウヒロバ</t>
    </rPh>
    <phoneticPr fontId="2"/>
  </si>
  <si>
    <t>排煙設備等</t>
    <phoneticPr fontId="2"/>
  </si>
  <si>
    <t>その他の設備等</t>
  </si>
  <si>
    <t>地下街等</t>
    <phoneticPr fontId="2"/>
  </si>
  <si>
    <t>避雷設備</t>
    <phoneticPr fontId="2"/>
  </si>
  <si>
    <t>煙突</t>
    <phoneticPr fontId="2"/>
  </si>
  <si>
    <t>集計用</t>
    <rPh sb="0" eb="3">
      <t>シュウケイヨウ</t>
    </rPh>
    <phoneticPr fontId="47"/>
  </si>
  <si>
    <t>中分類</t>
    <rPh sb="0" eb="1">
      <t>チュウ</t>
    </rPh>
    <rPh sb="1" eb="3">
      <t>ブンルイ</t>
    </rPh>
    <phoneticPr fontId="47"/>
  </si>
  <si>
    <t>適用の有無</t>
    <rPh sb="0" eb="2">
      <t>テキヨウ</t>
    </rPh>
    <rPh sb="3" eb="5">
      <t>ウム</t>
    </rPh>
    <phoneticPr fontId="47"/>
  </si>
  <si>
    <t>要是正</t>
    <rPh sb="0" eb="1">
      <t>ヨウ</t>
    </rPh>
    <rPh sb="1" eb="3">
      <t>ゼセイ</t>
    </rPh>
    <phoneticPr fontId="47"/>
  </si>
  <si>
    <t>既存不適格</t>
    <rPh sb="0" eb="2">
      <t>キゾン</t>
    </rPh>
    <rPh sb="2" eb="5">
      <t>フテキカク</t>
    </rPh>
    <phoneticPr fontId="47"/>
  </si>
  <si>
    <t>特記事項</t>
    <rPh sb="0" eb="4">
      <t>トッキジコウ</t>
    </rPh>
    <phoneticPr fontId="47"/>
  </si>
  <si>
    <t>一次
判定</t>
    <rPh sb="0" eb="2">
      <t>イチジ</t>
    </rPh>
    <rPh sb="3" eb="5">
      <t>ハンテイ</t>
    </rPh>
    <phoneticPr fontId="47"/>
  </si>
  <si>
    <t>判断</t>
    <rPh sb="0" eb="2">
      <t>ハンダン</t>
    </rPh>
    <phoneticPr fontId="2"/>
  </si>
  <si>
    <t>二次
判定</t>
    <rPh sb="0" eb="2">
      <t>ニジ</t>
    </rPh>
    <rPh sb="3" eb="5">
      <t>ハンテイ</t>
    </rPh>
    <phoneticPr fontId="2"/>
  </si>
  <si>
    <t>指摘の概要（第三面用）</t>
    <rPh sb="0" eb="2">
      <t>シテキ</t>
    </rPh>
    <rPh sb="3" eb="5">
      <t>ガイヨウ</t>
    </rPh>
    <rPh sb="6" eb="10">
      <t>ダイサンメンヨウ</t>
    </rPh>
    <phoneticPr fontId="2"/>
  </si>
  <si>
    <t>敷地内の通路等</t>
    <rPh sb="0" eb="3">
      <t>シキチナイ</t>
    </rPh>
    <rPh sb="6" eb="7">
      <t>トウ</t>
    </rPh>
    <phoneticPr fontId="46"/>
  </si>
  <si>
    <t>共同住宅等の主要な出入り口からの通路等</t>
    <rPh sb="0" eb="5">
      <t>キョウドウジュウタクトウ</t>
    </rPh>
    <rPh sb="6" eb="8">
      <t>シュヨウ</t>
    </rPh>
    <rPh sb="9" eb="11">
      <t>デイ</t>
    </rPh>
    <rPh sb="12" eb="13">
      <t>グチ</t>
    </rPh>
    <rPh sb="16" eb="19">
      <t>ツウロトウ</t>
    </rPh>
    <phoneticPr fontId="2"/>
  </si>
  <si>
    <t>窓先空地及び屋外通路</t>
    <rPh sb="0" eb="4">
      <t>マドサキアキチ</t>
    </rPh>
    <rPh sb="4" eb="5">
      <t>オヨ</t>
    </rPh>
    <rPh sb="6" eb="10">
      <t>オクガイツウロ</t>
    </rPh>
    <phoneticPr fontId="2"/>
  </si>
  <si>
    <t>塀</t>
    <rPh sb="0" eb="1">
      <t>ヘイ</t>
    </rPh>
    <phoneticPr fontId="46"/>
  </si>
  <si>
    <t>基礎</t>
    <rPh sb="0" eb="2">
      <t>キソ</t>
    </rPh>
    <phoneticPr fontId="46"/>
  </si>
  <si>
    <t>屋根</t>
    <rPh sb="0" eb="2">
      <t>ヤネ</t>
    </rPh>
    <phoneticPr fontId="46"/>
  </si>
  <si>
    <t>防火区画</t>
    <rPh sb="0" eb="2">
      <t>ボウカ</t>
    </rPh>
    <rPh sb="2" eb="4">
      <t>クカク</t>
    </rPh>
    <phoneticPr fontId="46"/>
  </si>
  <si>
    <t>床</t>
    <rPh sb="0" eb="1">
      <t>ユカ</t>
    </rPh>
    <phoneticPr fontId="46"/>
  </si>
  <si>
    <t>天井</t>
    <rPh sb="0" eb="2">
      <t>テンジョウ</t>
    </rPh>
    <phoneticPr fontId="46"/>
  </si>
  <si>
    <t>防火設備又は戸</t>
    <rPh sb="4" eb="5">
      <t>マタ</t>
    </rPh>
    <rPh sb="6" eb="7">
      <t>ト</t>
    </rPh>
    <phoneticPr fontId="2"/>
  </si>
  <si>
    <t>照明器具、懸垂物等</t>
    <rPh sb="0" eb="2">
      <t>ショウメイ</t>
    </rPh>
    <rPh sb="2" eb="4">
      <t>キグ</t>
    </rPh>
    <rPh sb="5" eb="7">
      <t>ケンスイ</t>
    </rPh>
    <rPh sb="7" eb="9">
      <t>ブツナド</t>
    </rPh>
    <phoneticPr fontId="46"/>
  </si>
  <si>
    <t>警報設備</t>
    <rPh sb="0" eb="2">
      <t>ケイホウ</t>
    </rPh>
    <rPh sb="2" eb="4">
      <t>セツビ</t>
    </rPh>
    <phoneticPr fontId="47"/>
  </si>
  <si>
    <t>石綿等を添加した建築材料　</t>
  </si>
  <si>
    <t>令第120条第２項に規定する通路等</t>
    <rPh sb="0" eb="1">
      <t>レイ</t>
    </rPh>
    <rPh sb="1" eb="2">
      <t>ダイ</t>
    </rPh>
    <rPh sb="5" eb="6">
      <t>ジョウ</t>
    </rPh>
    <rPh sb="6" eb="7">
      <t>ダイ</t>
    </rPh>
    <rPh sb="8" eb="9">
      <t>コウ</t>
    </rPh>
    <rPh sb="10" eb="12">
      <t>キテイ</t>
    </rPh>
    <rPh sb="14" eb="16">
      <t>ツウロ</t>
    </rPh>
    <rPh sb="16" eb="17">
      <t>トウ</t>
    </rPh>
    <phoneticPr fontId="46"/>
  </si>
  <si>
    <t>廊下</t>
    <rPh sb="0" eb="2">
      <t>ロウカ</t>
    </rPh>
    <phoneticPr fontId="46"/>
  </si>
  <si>
    <t>出入口等</t>
    <rPh sb="0" eb="2">
      <t>デイ</t>
    </rPh>
    <rPh sb="2" eb="3">
      <t>クチ</t>
    </rPh>
    <rPh sb="3" eb="4">
      <t>トウ</t>
    </rPh>
    <phoneticPr fontId="46"/>
  </si>
  <si>
    <t>屋上広場</t>
    <rPh sb="0" eb="2">
      <t>オクジョウ</t>
    </rPh>
    <rPh sb="2" eb="4">
      <t>ヒロバ</t>
    </rPh>
    <phoneticPr fontId="46"/>
  </si>
  <si>
    <t>避難上有効なバルコニー</t>
    <rPh sb="0" eb="2">
      <t>ヒナン</t>
    </rPh>
    <rPh sb="2" eb="3">
      <t>ジョウ</t>
    </rPh>
    <rPh sb="3" eb="5">
      <t>ユウコウ</t>
    </rPh>
    <phoneticPr fontId="46"/>
  </si>
  <si>
    <t>階段</t>
    <rPh sb="0" eb="2">
      <t>カイダン</t>
    </rPh>
    <phoneticPr fontId="46"/>
  </si>
  <si>
    <t>排煙設備等</t>
    <rPh sb="4" eb="5">
      <t>トウ</t>
    </rPh>
    <phoneticPr fontId="46"/>
  </si>
  <si>
    <t>地下街等</t>
    <rPh sb="0" eb="4">
      <t>チカガイトウ</t>
    </rPh>
    <phoneticPr fontId="2"/>
  </si>
  <si>
    <t>避雷設備</t>
    <rPh sb="0" eb="1">
      <t>サ</t>
    </rPh>
    <rPh sb="1" eb="2">
      <t>カミナリ</t>
    </rPh>
    <rPh sb="2" eb="4">
      <t>セツビ</t>
    </rPh>
    <phoneticPr fontId="46"/>
  </si>
  <si>
    <t>煙突</t>
    <rPh sb="0" eb="2">
      <t>エントツ</t>
    </rPh>
    <phoneticPr fontId="46"/>
  </si>
  <si>
    <t>自動回転ドア</t>
    <rPh sb="0" eb="4">
      <t>ジドウカイテン</t>
    </rPh>
    <phoneticPr fontId="2"/>
  </si>
  <si>
    <t>集計</t>
  </si>
  <si>
    <t>指摘の概要（第一面用）</t>
    <rPh sb="0" eb="2">
      <t>シテキ</t>
    </rPh>
    <rPh sb="3" eb="5">
      <t>ガイヨウ</t>
    </rPh>
    <rPh sb="6" eb="10">
      <t>ダイイチメンヨウ</t>
    </rPh>
    <phoneticPr fontId="2"/>
  </si>
  <si>
    <t>要是正</t>
    <rPh sb="0" eb="3">
      <t>ヨウゼセイ</t>
    </rPh>
    <phoneticPr fontId="2"/>
  </si>
  <si>
    <t>既存不適格</t>
    <rPh sb="0" eb="5">
      <t>キゾンフテキカク</t>
    </rPh>
    <phoneticPr fontId="2"/>
  </si>
  <si>
    <t>特記事項</t>
    <rPh sb="0" eb="4">
      <t>トッキジコウ</t>
    </rPh>
    <phoneticPr fontId="2"/>
  </si>
  <si>
    <t>敷地及び地盤</t>
    <rPh sb="0" eb="2">
      <t>シキチ</t>
    </rPh>
    <phoneticPr fontId="2"/>
  </si>
  <si>
    <t>屋上及び屋根</t>
    <rPh sb="0" eb="3">
      <t>オクジョウオヨ</t>
    </rPh>
    <rPh sb="4" eb="6">
      <t>ヤネ</t>
    </rPh>
    <phoneticPr fontId="2"/>
  </si>
  <si>
    <t>要是正と既存不適格の件数が同数の場合は除く</t>
    <rPh sb="0" eb="3">
      <t>ヨウゼセイ</t>
    </rPh>
    <rPh sb="4" eb="9">
      <t>キゾンフテキカク</t>
    </rPh>
    <rPh sb="10" eb="12">
      <t>ケンスウ</t>
    </rPh>
    <rPh sb="13" eb="15">
      <t>ドウスウ</t>
    </rPh>
    <rPh sb="16" eb="18">
      <t>バアイ</t>
    </rPh>
    <rPh sb="19" eb="20">
      <t>ノゾ</t>
    </rPh>
    <phoneticPr fontId="2"/>
  </si>
  <si>
    <t>敷地に直接設置した広告塔及び広告板</t>
    <rPh sb="0" eb="2">
      <t>シキチ</t>
    </rPh>
    <rPh sb="3" eb="7">
      <t>チョクセツセッチ</t>
    </rPh>
    <rPh sb="9" eb="12">
      <t>コウコクトウ</t>
    </rPh>
    <rPh sb="12" eb="13">
      <t>オヨ</t>
    </rPh>
    <rPh sb="14" eb="16">
      <t>コウコク</t>
    </rPh>
    <rPh sb="16" eb="17">
      <t>イタ</t>
    </rPh>
    <phoneticPr fontId="2"/>
  </si>
  <si>
    <t>土台（木造に限る）</t>
    <rPh sb="0" eb="2">
      <t>ドダイ</t>
    </rPh>
    <rPh sb="3" eb="5">
      <t>モクゾウ</t>
    </rPh>
    <rPh sb="6" eb="7">
      <t>カギ</t>
    </rPh>
    <phoneticPr fontId="46"/>
  </si>
  <si>
    <t>屋上周り（屋上面を除く）</t>
    <rPh sb="0" eb="2">
      <t>オクジョウ</t>
    </rPh>
    <rPh sb="2" eb="3">
      <t>マワ</t>
    </rPh>
    <rPh sb="5" eb="8">
      <t>オクジョウメン</t>
    </rPh>
    <rPh sb="9" eb="10">
      <t>ノゾ</t>
    </rPh>
    <phoneticPr fontId="46"/>
  </si>
  <si>
    <t>機器及び工作物（冷却塔設備等）</t>
    <rPh sb="0" eb="2">
      <t>キキ</t>
    </rPh>
    <rPh sb="2" eb="3">
      <t>オヨ</t>
    </rPh>
    <rPh sb="4" eb="7">
      <t>コウサクブツ</t>
    </rPh>
    <rPh sb="8" eb="11">
      <t>レイキャクトウ</t>
    </rPh>
    <rPh sb="11" eb="13">
      <t>セツビ</t>
    </rPh>
    <rPh sb="13" eb="14">
      <t>トウ</t>
    </rPh>
    <phoneticPr fontId="46"/>
  </si>
  <si>
    <t>開始</t>
    <rPh sb="0" eb="2">
      <t>カイシ</t>
    </rPh>
    <phoneticPr fontId="2"/>
  </si>
  <si>
    <t>終了</t>
    <rPh sb="0" eb="2">
      <t>シュウリョウ</t>
    </rPh>
    <phoneticPr fontId="2"/>
  </si>
  <si>
    <t>列</t>
    <rPh sb="0" eb="1">
      <t>レツ</t>
    </rPh>
    <phoneticPr fontId="2"/>
  </si>
  <si>
    <t>BK</t>
    <phoneticPr fontId="2"/>
  </si>
  <si>
    <t>BM</t>
    <phoneticPr fontId="2"/>
  </si>
  <si>
    <t>BO</t>
    <phoneticPr fontId="2"/>
  </si>
  <si>
    <t>BQ</t>
    <phoneticPr fontId="2"/>
  </si>
  <si>
    <t>BS</t>
    <phoneticPr fontId="2"/>
  </si>
  <si>
    <t>BV</t>
    <phoneticPr fontId="2"/>
  </si>
  <si>
    <t>BU</t>
    <phoneticPr fontId="2"/>
  </si>
  <si>
    <t>BL</t>
    <phoneticPr fontId="2"/>
  </si>
  <si>
    <t>BN</t>
    <phoneticPr fontId="2"/>
  </si>
  <si>
    <t>BP</t>
    <phoneticPr fontId="2"/>
  </si>
  <si>
    <t>BR</t>
    <phoneticPr fontId="2"/>
  </si>
  <si>
    <t>BT</t>
    <phoneticPr fontId="2"/>
  </si>
  <si>
    <t>1(1)</t>
    <phoneticPr fontId="2"/>
  </si>
  <si>
    <t>1(2)</t>
    <phoneticPr fontId="2"/>
  </si>
  <si>
    <t>1(3)</t>
    <phoneticPr fontId="2"/>
  </si>
  <si>
    <t>中科目</t>
    <rPh sb="0" eb="3">
      <t>チュウカモク</t>
    </rPh>
    <phoneticPr fontId="2"/>
  </si>
  <si>
    <t>小科目</t>
    <rPh sb="0" eb="3">
      <t>ショウカモク</t>
    </rPh>
    <phoneticPr fontId="2"/>
  </si>
  <si>
    <t>防火設備又は戸</t>
  </si>
  <si>
    <t>警報設備</t>
  </si>
  <si>
    <t>スプリンクラー設備</t>
  </si>
  <si>
    <t>令第120条第2項に規定する通路等</t>
  </si>
  <si>
    <t>自動回転ドア</t>
  </si>
  <si>
    <t>外装仕上材等</t>
    <rPh sb="0" eb="6">
      <t>ガイソウシアゲザイトウ</t>
    </rPh>
    <phoneticPr fontId="2"/>
  </si>
  <si>
    <t>窓サッシ等</t>
    <rPh sb="0" eb="1">
      <t>マド</t>
    </rPh>
    <rPh sb="4" eb="5">
      <t>トウ</t>
    </rPh>
    <phoneticPr fontId="2"/>
  </si>
  <si>
    <t>外壁に緊結された広告板、空調室外機等</t>
    <rPh sb="0" eb="2">
      <t>ガイヘキ</t>
    </rPh>
    <rPh sb="3" eb="5">
      <t>キンケツ</t>
    </rPh>
    <rPh sb="8" eb="11">
      <t>コウコクバン</t>
    </rPh>
    <rPh sb="12" eb="18">
      <t>クウチョウシツガイキトウ</t>
    </rPh>
    <phoneticPr fontId="2"/>
  </si>
  <si>
    <t>防火区画の外周部</t>
    <rPh sb="0" eb="4">
      <t>ボウカクカク</t>
    </rPh>
    <rPh sb="5" eb="8">
      <t>ガイシュウブ</t>
    </rPh>
    <phoneticPr fontId="2"/>
  </si>
  <si>
    <t>令第128条の5各項等に規定する建築物の天井の室内に面する部分</t>
  </si>
  <si>
    <t>非常用の進入口等</t>
  </si>
  <si>
    <t>非常用エレベーター</t>
  </si>
  <si>
    <t>非常用の照明装置</t>
  </si>
  <si>
    <t>地下街又は地下道に面する建築物の地下の部分</t>
  </si>
  <si>
    <t>免震構造建築物の免震層及び免震装置</t>
  </si>
  <si>
    <t>結果   区分</t>
    <rPh sb="0" eb="2">
      <t>ケッカ</t>
    </rPh>
    <rPh sb="5" eb="7">
      <t>クブン</t>
    </rPh>
    <phoneticPr fontId="2"/>
  </si>
  <si>
    <t>改善予定記載順位</t>
    <rPh sb="0" eb="1">
      <t>カイゼン</t>
    </rPh>
    <rPh sb="1" eb="3">
      <t>ヨテイ</t>
    </rPh>
    <rPh sb="3" eb="5">
      <t>キサイ</t>
    </rPh>
    <rPh sb="5" eb="7">
      <t>ジュンイ</t>
    </rPh>
    <phoneticPr fontId="2"/>
  </si>
  <si>
    <t>令第112条第1項,第4項,第5項又は第7項から第10項までの各項等に規定する区画の状況</t>
    <rPh sb="0" eb="1">
      <t>レイ</t>
    </rPh>
    <rPh sb="1" eb="2">
      <t>ダイ</t>
    </rPh>
    <rPh sb="5" eb="6">
      <t>ジョウ</t>
    </rPh>
    <rPh sb="6" eb="7">
      <t>ダイ</t>
    </rPh>
    <rPh sb="8" eb="9">
      <t>コウ</t>
    </rPh>
    <rPh sb="10" eb="11">
      <t>ダイ</t>
    </rPh>
    <rPh sb="12" eb="13">
      <t>コウ</t>
    </rPh>
    <rPh sb="14" eb="15">
      <t>ダイ</t>
    </rPh>
    <rPh sb="16" eb="17">
      <t>コウ</t>
    </rPh>
    <rPh sb="17" eb="18">
      <t>マタ</t>
    </rPh>
    <rPh sb="19" eb="20">
      <t>ダイ</t>
    </rPh>
    <rPh sb="21" eb="22">
      <t>コウ</t>
    </rPh>
    <rPh sb="24" eb="25">
      <t>ダイ</t>
    </rPh>
    <rPh sb="27" eb="28">
      <t>コウ</t>
    </rPh>
    <rPh sb="31" eb="33">
      <t>カクコウ</t>
    </rPh>
    <rPh sb="33" eb="34">
      <t>トウ</t>
    </rPh>
    <rPh sb="35" eb="37">
      <t>キテイ</t>
    </rPh>
    <phoneticPr fontId="2"/>
  </si>
  <si>
    <t>改善予定年月</t>
    <rPh sb="0" eb="6">
      <t>カイゼンヨテイネンゲツ</t>
    </rPh>
    <phoneticPr fontId="2"/>
  </si>
  <si>
    <t>改善の有無</t>
    <rPh sb="0" eb="2">
      <t>カイゼン</t>
    </rPh>
    <rPh sb="3" eb="5">
      <t>ウム</t>
    </rPh>
    <phoneticPr fontId="2"/>
  </si>
  <si>
    <t>　</t>
    <phoneticPr fontId="2"/>
  </si>
  <si>
    <t>仮計算</t>
    <rPh sb="0" eb="3">
      <t>カリケイサン</t>
    </rPh>
    <phoneticPr fontId="2"/>
  </si>
  <si>
    <t>第一面用</t>
    <rPh sb="0" eb="3">
      <t>ダイイチメン</t>
    </rPh>
    <rPh sb="3" eb="4">
      <t>ヨウ</t>
    </rPh>
    <phoneticPr fontId="2"/>
  </si>
  <si>
    <t>防火設備(防火扉、防火シャッターその他これらに類するものに限る。以下この表において同じ。)又は戸（令第112条第19項第2号に掲げる戸に限る。以下この表において同じ。）</t>
    <rPh sb="0" eb="2">
      <t>ボウカ</t>
    </rPh>
    <rPh sb="2" eb="4">
      <t>セツビ</t>
    </rPh>
    <rPh sb="5" eb="7">
      <t>ボウカ</t>
    </rPh>
    <rPh sb="7" eb="8">
      <t>トビラ</t>
    </rPh>
    <rPh sb="9" eb="11">
      <t>ボウカ</t>
    </rPh>
    <rPh sb="18" eb="19">
      <t>タ</t>
    </rPh>
    <rPh sb="23" eb="24">
      <t>ルイ</t>
    </rPh>
    <rPh sb="29" eb="30">
      <t>カギ</t>
    </rPh>
    <rPh sb="32" eb="34">
      <t>イカ</t>
    </rPh>
    <rPh sb="36" eb="37">
      <t>ヒョウ</t>
    </rPh>
    <rPh sb="41" eb="42">
      <t>オナ</t>
    </rPh>
    <rPh sb="45" eb="46">
      <t>マタ</t>
    </rPh>
    <rPh sb="47" eb="48">
      <t>ト</t>
    </rPh>
    <rPh sb="49" eb="50">
      <t>レイ</t>
    </rPh>
    <rPh sb="50" eb="51">
      <t>ダイ</t>
    </rPh>
    <rPh sb="54" eb="55">
      <t>ジョウ</t>
    </rPh>
    <rPh sb="55" eb="56">
      <t>ダイ</t>
    </rPh>
    <rPh sb="58" eb="59">
      <t>コウ</t>
    </rPh>
    <rPh sb="59" eb="60">
      <t>ダイ</t>
    </rPh>
    <rPh sb="61" eb="62">
      <t>ゴウ</t>
    </rPh>
    <rPh sb="63" eb="64">
      <t>カカ</t>
    </rPh>
    <rPh sb="66" eb="67">
      <t>ト</t>
    </rPh>
    <rPh sb="68" eb="69">
      <t>カギ</t>
    </rPh>
    <rPh sb="71" eb="73">
      <t>イカ</t>
    </rPh>
    <rPh sb="75" eb="76">
      <t>ヒョウ</t>
    </rPh>
    <rPh sb="80" eb="81">
      <t>オナ</t>
    </rPh>
    <phoneticPr fontId="2"/>
  </si>
  <si>
    <t>常時閉鎖若しくは作動した状態にある防火設備又は戸の本体と枠の劣化及び損傷の状況</t>
    <rPh sb="4" eb="5">
      <t>モ</t>
    </rPh>
    <phoneticPr fontId="2"/>
  </si>
  <si>
    <t>各階の主要な常時閉鎖若しくは作動した状態にある防火設備又は戸の閉鎖若しくは作動の状況</t>
    <rPh sb="0" eb="2">
      <t>カクカイ</t>
    </rPh>
    <rPh sb="3" eb="5">
      <t>シュヨウ</t>
    </rPh>
    <rPh sb="6" eb="8">
      <t>ジョウジ</t>
    </rPh>
    <rPh sb="8" eb="10">
      <t>ヘイサ</t>
    </rPh>
    <rPh sb="10" eb="11">
      <t>モ</t>
    </rPh>
    <rPh sb="14" eb="16">
      <t>サドウ</t>
    </rPh>
    <rPh sb="18" eb="20">
      <t>ジョウタイ</t>
    </rPh>
    <rPh sb="23" eb="25">
      <t>ボウカ</t>
    </rPh>
    <rPh sb="25" eb="27">
      <t>セツビ</t>
    </rPh>
    <rPh sb="27" eb="28">
      <t>マタ</t>
    </rPh>
    <rPh sb="29" eb="30">
      <t>ト</t>
    </rPh>
    <rPh sb="31" eb="33">
      <t>ヘイサ</t>
    </rPh>
    <rPh sb="33" eb="34">
      <t>モ</t>
    </rPh>
    <rPh sb="37" eb="39">
      <t>サドウ</t>
    </rPh>
    <rPh sb="40" eb="42">
      <t>ジョウキョウ</t>
    </rPh>
    <phoneticPr fontId="2"/>
  </si>
  <si>
    <t>常時閉鎖若しくは作動した状態にある防火設備又は戸の閉鎖若しくは作動の障害となる物品の放置並びに照明器具及び懸垂物等の状況</t>
    <rPh sb="0" eb="2">
      <t>ジョウジ</t>
    </rPh>
    <rPh sb="2" eb="4">
      <t>ヘイサ</t>
    </rPh>
    <rPh sb="4" eb="5">
      <t>モ</t>
    </rPh>
    <rPh sb="8" eb="10">
      <t>サドウ</t>
    </rPh>
    <rPh sb="12" eb="14">
      <t>ジョウタイ</t>
    </rPh>
    <rPh sb="17" eb="19">
      <t>ボウカ</t>
    </rPh>
    <rPh sb="19" eb="21">
      <t>セツビ</t>
    </rPh>
    <rPh sb="21" eb="22">
      <t>マタ</t>
    </rPh>
    <rPh sb="23" eb="24">
      <t>ト</t>
    </rPh>
    <rPh sb="25" eb="27">
      <t>ヘイサ</t>
    </rPh>
    <rPh sb="27" eb="28">
      <t>モ</t>
    </rPh>
    <rPh sb="31" eb="33">
      <t>サドウ</t>
    </rPh>
    <rPh sb="34" eb="36">
      <t>ショウガイ</t>
    </rPh>
    <rPh sb="39" eb="41">
      <t>ブッピン</t>
    </rPh>
    <rPh sb="42" eb="44">
      <t>ホウチ</t>
    </rPh>
    <rPh sb="44" eb="45">
      <t>ナラ</t>
    </rPh>
    <rPh sb="47" eb="49">
      <t>ショウメイ</t>
    </rPh>
    <rPh sb="49" eb="51">
      <t>キグ</t>
    </rPh>
    <rPh sb="51" eb="52">
      <t>オヨ</t>
    </rPh>
    <rPh sb="53" eb="55">
      <t>ケンスイ</t>
    </rPh>
    <rPh sb="55" eb="57">
      <t>ブツナド</t>
    </rPh>
    <rPh sb="58" eb="60">
      <t>ジョウキョウ</t>
    </rPh>
    <phoneticPr fontId="2"/>
  </si>
  <si>
    <t>スプリンクラー設備の設置の状況</t>
    <rPh sb="7" eb="9">
      <t>セツビ</t>
    </rPh>
    <rPh sb="10" eb="12">
      <t>セッチ</t>
    </rPh>
    <rPh sb="13" eb="15">
      <t>ジョウキョウ</t>
    </rPh>
    <phoneticPr fontId="2"/>
  </si>
  <si>
    <t>避難上有効なバルコニー及び避難上有効なバルコニーから直通階段まで安全に避難できる避難経路(条例第19条第3項を適用するものに限る。)の確保の状況</t>
    <rPh sb="0" eb="2">
      <t>ヒナン</t>
    </rPh>
    <rPh sb="2" eb="3">
      <t>ジョウ</t>
    </rPh>
    <rPh sb="3" eb="5">
      <t>ユウコウ</t>
    </rPh>
    <rPh sb="11" eb="12">
      <t>オヨ</t>
    </rPh>
    <rPh sb="13" eb="15">
      <t>ヒナン</t>
    </rPh>
    <rPh sb="15" eb="16">
      <t>ジョウ</t>
    </rPh>
    <rPh sb="16" eb="18">
      <t>ユウコウ</t>
    </rPh>
    <rPh sb="26" eb="28">
      <t>チョクツウ</t>
    </rPh>
    <rPh sb="28" eb="30">
      <t>カイダン</t>
    </rPh>
    <rPh sb="32" eb="34">
      <t>アンゼン</t>
    </rPh>
    <rPh sb="35" eb="37">
      <t>ヒナン</t>
    </rPh>
    <rPh sb="40" eb="42">
      <t>ヒナン</t>
    </rPh>
    <rPh sb="42" eb="44">
      <t>ケイロ</t>
    </rPh>
    <rPh sb="45" eb="47">
      <t>ジョウレイ</t>
    </rPh>
    <rPh sb="47" eb="48">
      <t>ダイ</t>
    </rPh>
    <rPh sb="50" eb="51">
      <t>ジョウ</t>
    </rPh>
    <rPh sb="51" eb="52">
      <t>ダイ</t>
    </rPh>
    <rPh sb="53" eb="54">
      <t>コウ</t>
    </rPh>
    <rPh sb="55" eb="57">
      <t>テキヨウ</t>
    </rPh>
    <rPh sb="62" eb="63">
      <t>カギ</t>
    </rPh>
    <rPh sb="67" eb="69">
      <t>カクホ</t>
    </rPh>
    <rPh sb="70" eb="72">
      <t>ジョウキョウ</t>
    </rPh>
    <phoneticPr fontId="2"/>
  </si>
  <si>
    <t>避難器具等の設置の状況及び器具等から直通階段まで安全に避難できる避難経路の確保の状況(条例第19条第3項を適用するものに限る。)</t>
    <rPh sb="0" eb="2">
      <t>ヒナン</t>
    </rPh>
    <rPh sb="2" eb="5">
      <t>キグナド</t>
    </rPh>
    <rPh sb="6" eb="8">
      <t>セッチ</t>
    </rPh>
    <rPh sb="9" eb="11">
      <t>ジョウキョウ</t>
    </rPh>
    <rPh sb="11" eb="12">
      <t>オヨ</t>
    </rPh>
    <rPh sb="13" eb="16">
      <t>キグナド</t>
    </rPh>
    <rPh sb="18" eb="20">
      <t>チョクツウ</t>
    </rPh>
    <rPh sb="20" eb="22">
      <t>カイダン</t>
    </rPh>
    <rPh sb="24" eb="26">
      <t>アンゼン</t>
    </rPh>
    <rPh sb="27" eb="29">
      <t>ヒナン</t>
    </rPh>
    <rPh sb="32" eb="34">
      <t>ヒナン</t>
    </rPh>
    <rPh sb="34" eb="36">
      <t>ケイロ</t>
    </rPh>
    <rPh sb="37" eb="39">
      <t>カクホ</t>
    </rPh>
    <rPh sb="40" eb="42">
      <t>ジョウキョウ</t>
    </rPh>
    <rPh sb="43" eb="45">
      <t>ジョウレイ</t>
    </rPh>
    <rPh sb="45" eb="46">
      <t>ダイ</t>
    </rPh>
    <rPh sb="48" eb="49">
      <t>ジョウ</t>
    </rPh>
    <rPh sb="49" eb="50">
      <t>ダイ</t>
    </rPh>
    <rPh sb="51" eb="52">
      <t>コウ</t>
    </rPh>
    <rPh sb="53" eb="55">
      <t>テキヨウ</t>
    </rPh>
    <rPh sb="60" eb="61">
      <t>カギ</t>
    </rPh>
    <phoneticPr fontId="2"/>
  </si>
  <si>
    <r>
      <t>自動回転ドア　</t>
    </r>
    <r>
      <rPr>
        <sz val="7"/>
        <color rgb="FF000000"/>
        <rFont val="ＭＳ 明朝"/>
        <family val="1"/>
        <charset val="128"/>
      </rPr>
      <t>　　　　　　　　　　　　　　　　　　　　　　　　　　　　　　　　　　　　　　　　　　　　　　　　　　　　　　　　　　　　　　　　　　　　　　　　　　　　　　　　　　　　　　　　　　　　　　　　　　　　　　　　　</t>
    </r>
    <r>
      <rPr>
        <sz val="6"/>
        <color rgb="FF000000"/>
        <rFont val="ＭＳ 明朝"/>
        <family val="1"/>
        <charset val="128"/>
      </rPr>
      <t>(条例第8条の7の規定に適合するものであり、かつ、自動回転ドアとして通常使用している場合に限る。)</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</si>
</sst>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_(* #,##0.00_);_(* \(#,##0.00\);_(* &quot;-&quot;??_);_(@_)"/>
    <numFmt numFmtId="177" formatCode="0.00_ "/>
    <numFmt numFmtId="178" formatCode="\ &quot;(&quot;@&quot;階）&quot;"/>
    <numFmt numFmtId="179" formatCode="0000"/>
    <numFmt numFmtId="180" formatCode="00"/>
    <numFmt numFmtId="181" formatCode="000"/>
    <numFmt numFmtId="182" formatCode="#,##0.00_);[Red]\(#,##0.00\)"/>
    <numFmt numFmtId="183" formatCode="[$-411]gge&quot;年&quot;m&quot;月&quot;"/>
    <numFmt numFmtId="184" formatCode="[$-411]ggg"/>
    <numFmt numFmtId="185" formatCode="[$-411]e"/>
    <numFmt numFmtId="186" formatCode="[$-411]m"/>
  </numFmts>
  <fonts count="5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10"/>
      <color indexed="8"/>
      <name val="ＭＳ 明朝"/>
      <family val="1"/>
      <charset val="128"/>
    </font>
    <font>
      <sz val="11"/>
      <color indexed="8"/>
      <name val="ＭＳ 明朝"/>
      <family val="1"/>
      <charset val="128"/>
    </font>
    <font>
      <sz val="11"/>
      <color indexed="8"/>
      <name val="ＭＳ ゴシック"/>
      <family val="3"/>
      <charset val="128"/>
    </font>
    <font>
      <b/>
      <sz val="10"/>
      <color indexed="8"/>
      <name val="ＭＳ ゴシック"/>
      <family val="3"/>
      <charset val="128"/>
    </font>
    <font>
      <sz val="9"/>
      <color indexed="8"/>
      <name val="ＭＳ 明朝"/>
      <family val="1"/>
      <charset val="128"/>
    </font>
    <font>
      <sz val="8"/>
      <color indexed="8"/>
      <name val="ＭＳ 明朝"/>
      <family val="1"/>
      <charset val="128"/>
    </font>
    <font>
      <sz val="12"/>
      <color indexed="8"/>
      <name val="ＭＳ 明朝"/>
      <family val="1"/>
      <charset val="128"/>
    </font>
    <font>
      <sz val="10"/>
      <color indexed="8"/>
      <name val="ＭＳ ゴシック"/>
      <family val="3"/>
      <charset val="128"/>
    </font>
    <font>
      <sz val="9"/>
      <color indexed="8"/>
      <name val="ＭＳ ゴシック"/>
      <family val="3"/>
      <charset val="128"/>
    </font>
    <font>
      <sz val="6"/>
      <color indexed="8"/>
      <name val="ＭＳ 明朝"/>
      <family val="1"/>
      <charset val="128"/>
    </font>
    <font>
      <u/>
      <sz val="10"/>
      <color indexed="8"/>
      <name val="ＭＳ 明朝"/>
      <family val="1"/>
      <charset val="128"/>
    </font>
    <font>
      <sz val="10"/>
      <color indexed="9"/>
      <name val="ＭＳ 明朝"/>
      <family val="1"/>
      <charset val="128"/>
    </font>
    <font>
      <sz val="8"/>
      <name val="ＭＳ Ｐゴシック"/>
      <family val="3"/>
      <charset val="128"/>
    </font>
    <font>
      <sz val="9"/>
      <name val="ＭＳ ゴシック"/>
      <family val="3"/>
      <charset val="128"/>
    </font>
    <font>
      <sz val="8"/>
      <name val="ＭＳ ゴシック"/>
      <family val="3"/>
      <charset val="128"/>
    </font>
    <font>
      <sz val="11"/>
      <name val="ＭＳ 明朝"/>
      <family val="1"/>
      <charset val="128"/>
    </font>
    <font>
      <sz val="12"/>
      <name val="ＭＳ 明朝"/>
      <family val="1"/>
      <charset val="128"/>
    </font>
    <font>
      <sz val="9"/>
      <color indexed="10"/>
      <name val="ＭＳ ゴシック"/>
      <family val="3"/>
      <charset val="128"/>
    </font>
    <font>
      <b/>
      <sz val="14"/>
      <name val="ＭＳ Ｐゴシック"/>
      <family val="3"/>
      <charset val="128"/>
    </font>
    <font>
      <sz val="8"/>
      <color indexed="10"/>
      <name val="ＭＳ ゴシック"/>
      <family val="3"/>
      <charset val="128"/>
    </font>
    <font>
      <b/>
      <sz val="10"/>
      <color indexed="8"/>
      <name val="ＭＳ 明朝"/>
      <family val="1"/>
      <charset val="128"/>
    </font>
    <font>
      <b/>
      <sz val="12"/>
      <color indexed="10"/>
      <name val="ＭＳ 明朝"/>
      <family val="1"/>
      <charset val="128"/>
    </font>
    <font>
      <sz val="12"/>
      <color indexed="10"/>
      <name val="ＭＳ 明朝"/>
      <family val="1"/>
      <charset val="128"/>
    </font>
    <font>
      <sz val="9"/>
      <color rgb="FF000000"/>
      <name val="MS UI Gothic"/>
      <family val="3"/>
      <charset val="128"/>
    </font>
    <font>
      <sz val="9"/>
      <color theme="1"/>
      <name val="ＭＳ Ｐ明朝"/>
      <family val="1"/>
      <charset val="128"/>
    </font>
    <font>
      <sz val="7"/>
      <color indexed="8"/>
      <name val="ＭＳ 明朝"/>
      <family val="1"/>
      <charset val="128"/>
    </font>
    <font>
      <sz val="8"/>
      <color indexed="8"/>
      <name val="ＭＳ Ｐ明朝"/>
      <family val="1"/>
      <charset val="128"/>
    </font>
    <font>
      <sz val="10"/>
      <name val="ＭＳ Ｐゴシック"/>
      <family val="3"/>
      <charset val="128"/>
    </font>
    <font>
      <sz val="8"/>
      <color theme="1"/>
      <name val="ＭＳ 明朝"/>
      <family val="1"/>
      <charset val="128"/>
    </font>
    <font>
      <sz val="11"/>
      <color indexed="8"/>
      <name val="メイリオ"/>
      <family val="3"/>
      <charset val="128"/>
    </font>
    <font>
      <sz val="11"/>
      <name val="メイリオ"/>
      <family val="3"/>
      <charset val="128"/>
    </font>
    <font>
      <u/>
      <sz val="11"/>
      <color theme="10"/>
      <name val="ＭＳ Ｐゴシック"/>
      <family val="3"/>
      <charset val="128"/>
    </font>
    <font>
      <sz val="11"/>
      <color theme="0"/>
      <name val="メイリオ"/>
      <family val="3"/>
      <charset val="128"/>
    </font>
    <font>
      <sz val="10"/>
      <color indexed="8"/>
      <name val="Arial"/>
      <family val="2"/>
    </font>
    <font>
      <sz val="12"/>
      <color rgb="FFFF0000"/>
      <name val="ＭＳ 明朝"/>
      <family val="1"/>
      <charset val="128"/>
    </font>
    <font>
      <sz val="8"/>
      <color indexed="81"/>
      <name val="ＭＳ Ｐゴシック"/>
      <family val="3"/>
      <charset val="128"/>
    </font>
    <font>
      <sz val="7.5"/>
      <color theme="1"/>
      <name val="ＭＳ 明朝"/>
      <family val="1"/>
      <charset val="128"/>
    </font>
    <font>
      <sz val="6"/>
      <color rgb="FF000000"/>
      <name val="ＭＳ 明朝"/>
      <family val="1"/>
      <charset val="128"/>
    </font>
    <font>
      <sz val="7"/>
      <color rgb="FF000000"/>
      <name val="ＭＳ 明朝"/>
      <family val="1"/>
      <charset val="128"/>
    </font>
    <font>
      <sz val="9"/>
      <color indexed="81"/>
      <name val="MS P ゴシック"/>
      <family val="3"/>
      <charset val="128"/>
    </font>
    <font>
      <b/>
      <sz val="13"/>
      <color theme="3"/>
      <name val="ＭＳ Ｐゴシック"/>
      <family val="2"/>
      <charset val="128"/>
      <scheme val="minor"/>
    </font>
    <font>
      <sz val="8"/>
      <name val="ＭＳ Ｐ明朝"/>
      <family val="1"/>
      <charset val="128"/>
    </font>
    <font>
      <b/>
      <sz val="10"/>
      <name val="ＭＳ Ｐゴシック"/>
      <family val="3"/>
      <charset val="128"/>
    </font>
    <font>
      <b/>
      <sz val="11"/>
      <name val="ＭＳ Ｐゴシック"/>
      <family val="3"/>
      <charset val="128"/>
    </font>
    <font>
      <sz val="8"/>
      <color indexed="81"/>
      <name val="MS P ゴシック"/>
      <family val="3"/>
      <charset val="128"/>
    </font>
  </fonts>
  <fills count="6">
    <fill>
      <patternFill patternType="none"/>
    </fill>
    <fill>
      <patternFill patternType="gray125"/>
    </fill>
    <fill>
      <patternFill patternType="solid">
        <fgColor indexed="9"/>
        <bgColor indexed="64"/>
      </patternFill>
    </fill>
    <fill>
      <patternFill patternType="solid">
        <fgColor theme="7" tint="0.79998168889431442"/>
        <bgColor indexed="64"/>
      </patternFill>
    </fill>
    <fill>
      <patternFill patternType="solid">
        <fgColor theme="9" tint="-0.24994659260841701"/>
        <bgColor indexed="64"/>
      </patternFill>
    </fill>
    <fill>
      <patternFill patternType="solid">
        <fgColor theme="9" tint="0.79998168889431442"/>
        <bgColor indexed="64"/>
      </patternFill>
    </fill>
  </fills>
  <borders count="5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12"/>
      </left>
      <right/>
      <top style="thick">
        <color indexed="12"/>
      </top>
      <bottom/>
      <diagonal/>
    </border>
    <border>
      <left/>
      <right/>
      <top style="thick">
        <color indexed="12"/>
      </top>
      <bottom/>
      <diagonal/>
    </border>
    <border>
      <left/>
      <right style="thick">
        <color indexed="12"/>
      </right>
      <top style="thick">
        <color indexed="12"/>
      </top>
      <bottom/>
      <diagonal/>
    </border>
    <border>
      <left style="thick">
        <color indexed="12"/>
      </left>
      <right/>
      <top/>
      <bottom/>
      <diagonal/>
    </border>
    <border>
      <left/>
      <right style="thick">
        <color indexed="12"/>
      </right>
      <top/>
      <bottom/>
      <diagonal/>
    </border>
    <border>
      <left style="thick">
        <color indexed="12"/>
      </left>
      <right/>
      <top/>
      <bottom style="thick">
        <color indexed="12"/>
      </bottom>
      <diagonal/>
    </border>
    <border>
      <left/>
      <right/>
      <top/>
      <bottom style="thick">
        <color indexed="12"/>
      </bottom>
      <diagonal/>
    </border>
    <border>
      <left/>
      <right style="thick">
        <color indexed="12"/>
      </right>
      <top/>
      <bottom style="thick">
        <color indexed="12"/>
      </bottom>
      <diagonal/>
    </border>
    <border>
      <left style="thin">
        <color indexed="64"/>
      </left>
      <right style="thin">
        <color indexed="64"/>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bottom/>
      <diagonal/>
    </border>
    <border>
      <left style="medium">
        <color rgb="FFEE0000"/>
      </left>
      <right/>
      <top style="medium">
        <color rgb="FFEE0000"/>
      </top>
      <bottom style="medium">
        <color rgb="FFEE0000"/>
      </bottom>
      <diagonal/>
    </border>
    <border>
      <left/>
      <right style="medium">
        <color rgb="FFEE0000"/>
      </right>
      <top style="medium">
        <color rgb="FFEE0000"/>
      </top>
      <bottom style="medium">
        <color rgb="FFEE0000"/>
      </bottom>
      <diagonal/>
    </border>
  </borders>
  <cellStyleXfs count="4">
    <xf numFmtId="0" fontId="0" fillId="0" borderId="0">
      <alignment vertical="center"/>
    </xf>
    <xf numFmtId="0" fontId="1" fillId="0" borderId="0"/>
    <xf numFmtId="0" fontId="1" fillId="0" borderId="0"/>
    <xf numFmtId="0" fontId="37" fillId="0" borderId="0" applyNumberFormat="0" applyFill="0" applyBorder="0" applyAlignment="0" applyProtection="0">
      <alignment vertical="center"/>
    </xf>
  </cellStyleXfs>
  <cellXfs count="617">
    <xf numFmtId="0" fontId="0" fillId="0" borderId="0" xfId="0">
      <alignment vertical="center"/>
    </xf>
    <xf numFmtId="0" fontId="6" fillId="0" borderId="0" xfId="0" applyFont="1" applyAlignment="1">
      <alignment horizontal="left"/>
    </xf>
    <xf numFmtId="0" fontId="6" fillId="0" borderId="0" xfId="0" applyFont="1" applyAlignment="1">
      <alignment horizontal="right"/>
    </xf>
    <xf numFmtId="0" fontId="6" fillId="0" borderId="0" xfId="0" applyFont="1" applyAlignment="1"/>
    <xf numFmtId="0" fontId="6" fillId="0" borderId="0" xfId="0" applyFont="1" applyAlignment="1">
      <alignment horizontal="center"/>
    </xf>
    <xf numFmtId="49" fontId="6" fillId="0" borderId="0" xfId="0" applyNumberFormat="1" applyFont="1" applyAlignment="1"/>
    <xf numFmtId="0" fontId="6" fillId="0" borderId="1" xfId="0" applyFont="1" applyBorder="1" applyAlignment="1"/>
    <xf numFmtId="0" fontId="6" fillId="0" borderId="2" xfId="0" applyFont="1" applyBorder="1" applyAlignment="1"/>
    <xf numFmtId="0" fontId="6" fillId="0" borderId="1" xfId="0" applyFont="1" applyBorder="1" applyAlignment="1">
      <alignment horizontal="right"/>
    </xf>
    <xf numFmtId="0" fontId="6" fillId="0" borderId="0" xfId="0" applyFont="1">
      <alignment vertical="center"/>
    </xf>
    <xf numFmtId="0" fontId="6" fillId="0" borderId="0" xfId="0" applyFont="1" applyProtection="1">
      <alignment vertical="center"/>
      <protection locked="0"/>
    </xf>
    <xf numFmtId="0" fontId="6" fillId="0" borderId="0" xfId="0" applyFont="1" applyAlignment="1">
      <alignment horizontal="right" vertical="center"/>
    </xf>
    <xf numFmtId="49" fontId="6" fillId="0" borderId="0" xfId="0" applyNumberFormat="1" applyFont="1">
      <alignment vertical="center"/>
    </xf>
    <xf numFmtId="49" fontId="6" fillId="0" borderId="0" xfId="0" applyNumberFormat="1" applyFont="1" applyAlignment="1">
      <alignment horizontal="center" vertical="center"/>
    </xf>
    <xf numFmtId="180" fontId="9" fillId="0" borderId="0" xfId="0" applyNumberFormat="1" applyFont="1" applyAlignment="1" applyProtection="1">
      <alignment horizontal="center" vertical="center"/>
      <protection locked="0"/>
    </xf>
    <xf numFmtId="0" fontId="6" fillId="0" borderId="0" xfId="0" applyFont="1" applyAlignment="1">
      <alignment vertical="center" shrinkToFit="1"/>
    </xf>
    <xf numFmtId="49" fontId="6" fillId="0" borderId="1" xfId="0" applyNumberFormat="1" applyFont="1" applyBorder="1">
      <alignment vertical="center"/>
    </xf>
    <xf numFmtId="0" fontId="6" fillId="0" borderId="1" xfId="0" applyFont="1" applyBorder="1">
      <alignment vertical="center"/>
    </xf>
    <xf numFmtId="0" fontId="11" fillId="0" borderId="0" xfId="0" applyFont="1">
      <alignment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49" fontId="6" fillId="0" borderId="3" xfId="0" applyNumberFormat="1" applyFont="1" applyBorder="1">
      <alignment vertical="center"/>
    </xf>
    <xf numFmtId="0" fontId="6" fillId="0" borderId="3" xfId="0" applyFont="1" applyBorder="1">
      <alignment vertical="center"/>
    </xf>
    <xf numFmtId="0" fontId="6" fillId="0" borderId="3" xfId="0" applyFont="1" applyBorder="1" applyAlignment="1">
      <alignment horizontal="right" vertical="center"/>
    </xf>
    <xf numFmtId="49" fontId="6" fillId="0" borderId="2" xfId="0" applyNumberFormat="1" applyFont="1" applyBorder="1">
      <alignment vertical="center"/>
    </xf>
    <xf numFmtId="0" fontId="6" fillId="0" borderId="2" xfId="0" applyFont="1" applyBorder="1">
      <alignment vertical="center"/>
    </xf>
    <xf numFmtId="0" fontId="11" fillId="0" borderId="0" xfId="0" applyFont="1" applyAlignment="1">
      <alignment vertical="center" shrinkToFit="1"/>
    </xf>
    <xf numFmtId="0" fontId="6" fillId="0" borderId="0" xfId="0" applyFont="1" applyAlignment="1">
      <alignment horizontal="left" vertical="center" shrinkToFit="1"/>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2" xfId="0" applyFont="1" applyBorder="1" applyAlignment="1">
      <alignment horizontal="left" vertical="center"/>
    </xf>
    <xf numFmtId="0" fontId="6" fillId="0" borderId="2" xfId="0" applyFont="1" applyBorder="1" applyAlignment="1">
      <alignment horizontal="left" vertical="center" shrinkToFit="1"/>
    </xf>
    <xf numFmtId="0" fontId="11" fillId="0" borderId="0" xfId="0" applyFont="1" applyAlignment="1">
      <alignment horizontal="left" vertical="center"/>
    </xf>
    <xf numFmtId="0" fontId="6" fillId="0" borderId="1" xfId="0" applyFont="1" applyBorder="1" applyAlignment="1">
      <alignment horizontal="left" vertical="center" shrinkToFit="1"/>
    </xf>
    <xf numFmtId="0" fontId="10" fillId="0" borderId="0" xfId="0" applyFont="1" applyAlignment="1">
      <alignment horizontal="left" vertical="center" wrapText="1"/>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49" fontId="12" fillId="0" borderId="0" xfId="0" applyNumberFormat="1" applyFont="1" applyAlignment="1">
      <alignment vertical="center" wrapText="1"/>
    </xf>
    <xf numFmtId="49" fontId="7" fillId="0" borderId="0" xfId="0" applyNumberFormat="1" applyFont="1">
      <alignment vertical="center"/>
    </xf>
    <xf numFmtId="0" fontId="7" fillId="0" borderId="0" xfId="0" applyFont="1">
      <alignment vertical="center"/>
    </xf>
    <xf numFmtId="49" fontId="7" fillId="0" borderId="0" xfId="0" applyNumberFormat="1" applyFont="1" applyAlignment="1">
      <alignment horizontal="left" vertical="center" wrapText="1"/>
    </xf>
    <xf numFmtId="49" fontId="6" fillId="0" borderId="1" xfId="0" applyNumberFormat="1" applyFont="1" applyBorder="1" applyAlignment="1"/>
    <xf numFmtId="0" fontId="6" fillId="0" borderId="2" xfId="0" applyFont="1" applyBorder="1" applyAlignment="1">
      <alignment horizontal="right"/>
    </xf>
    <xf numFmtId="176" fontId="6" fillId="0" borderId="0" xfId="0" applyNumberFormat="1" applyFont="1" applyAlignment="1"/>
    <xf numFmtId="176" fontId="6" fillId="0" borderId="1" xfId="0" applyNumberFormat="1" applyFont="1" applyBorder="1" applyAlignment="1"/>
    <xf numFmtId="0" fontId="10" fillId="0" borderId="1" xfId="0" applyFont="1" applyBorder="1" applyAlignment="1">
      <alignment horizontal="right"/>
    </xf>
    <xf numFmtId="177" fontId="6" fillId="0" borderId="0" xfId="0" applyNumberFormat="1" applyFont="1" applyAlignment="1">
      <alignment horizontal="center"/>
    </xf>
    <xf numFmtId="0" fontId="6" fillId="0" borderId="0" xfId="0" applyFont="1" applyAlignment="1">
      <alignment vertical="top" wrapText="1"/>
    </xf>
    <xf numFmtId="0" fontId="6" fillId="0" borderId="1" xfId="0" applyFont="1" applyBorder="1" applyAlignment="1">
      <alignment horizontal="left"/>
    </xf>
    <xf numFmtId="0" fontId="6" fillId="0" borderId="0" xfId="0" applyFont="1" applyAlignment="1">
      <alignment shrinkToFit="1"/>
    </xf>
    <xf numFmtId="0" fontId="6" fillId="0" borderId="3" xfId="0" applyFont="1" applyBorder="1" applyAlignment="1"/>
    <xf numFmtId="0" fontId="6" fillId="0" borderId="0" xfId="0" applyFont="1" applyAlignment="1" applyProtection="1">
      <protection locked="0"/>
    </xf>
    <xf numFmtId="0" fontId="6" fillId="0" borderId="0" xfId="0" applyFont="1" applyAlignment="1" applyProtection="1">
      <alignment horizontal="center"/>
      <protection locked="0"/>
    </xf>
    <xf numFmtId="0" fontId="6" fillId="2" borderId="2" xfId="0" applyFont="1" applyFill="1" applyBorder="1" applyAlignment="1">
      <alignment horizontal="left"/>
    </xf>
    <xf numFmtId="49" fontId="6" fillId="2" borderId="2" xfId="0" applyNumberFormat="1" applyFont="1" applyFill="1" applyBorder="1" applyAlignment="1">
      <alignment horizontal="left"/>
    </xf>
    <xf numFmtId="0" fontId="6" fillId="2" borderId="0" xfId="0" applyFont="1" applyFill="1" applyAlignment="1">
      <alignment horizontal="left"/>
    </xf>
    <xf numFmtId="0" fontId="6" fillId="2" borderId="0" xfId="0" applyFont="1" applyFill="1" applyAlignment="1"/>
    <xf numFmtId="49" fontId="14" fillId="0" borderId="1" xfId="0" applyNumberFormat="1" applyFont="1" applyBorder="1" applyAlignment="1"/>
    <xf numFmtId="0" fontId="14" fillId="0" borderId="1" xfId="0" applyFont="1" applyBorder="1" applyAlignment="1">
      <alignment shrinkToFit="1"/>
    </xf>
    <xf numFmtId="0" fontId="14" fillId="0" borderId="0" xfId="0" applyFont="1" applyAlignment="1">
      <alignment shrinkToFit="1"/>
    </xf>
    <xf numFmtId="49" fontId="6" fillId="2" borderId="0" xfId="0" applyNumberFormat="1" applyFont="1" applyFill="1" applyAlignment="1">
      <alignment horizontal="left"/>
    </xf>
    <xf numFmtId="49" fontId="6" fillId="0" borderId="2" xfId="0" applyNumberFormat="1" applyFont="1" applyBorder="1" applyAlignment="1"/>
    <xf numFmtId="0" fontId="6" fillId="0" borderId="2" xfId="0" applyFont="1" applyBorder="1" applyAlignment="1">
      <alignment shrinkToFit="1"/>
    </xf>
    <xf numFmtId="0" fontId="6" fillId="0" borderId="1" xfId="0" applyFont="1" applyBorder="1" applyAlignment="1">
      <alignment horizontal="left" shrinkToFit="1"/>
    </xf>
    <xf numFmtId="0" fontId="6" fillId="0" borderId="0" xfId="0" applyFont="1" applyAlignment="1">
      <alignment horizontal="left" shrinkToFit="1"/>
    </xf>
    <xf numFmtId="49" fontId="13" fillId="0" borderId="0" xfId="0" applyNumberFormat="1" applyFont="1" applyAlignment="1">
      <alignment vertical="center" wrapText="1"/>
    </xf>
    <xf numFmtId="0" fontId="6" fillId="0" borderId="0" xfId="0" applyFont="1" applyAlignment="1">
      <alignment horizontal="left" vertical="center" wrapText="1"/>
    </xf>
    <xf numFmtId="49" fontId="13" fillId="0" borderId="0" xfId="0" applyNumberFormat="1" applyFont="1">
      <alignment vertical="center"/>
    </xf>
    <xf numFmtId="0" fontId="6" fillId="2" borderId="0" xfId="0" applyFont="1" applyFill="1" applyAlignment="1">
      <alignment horizontal="center"/>
    </xf>
    <xf numFmtId="0" fontId="6" fillId="0" borderId="0" xfId="0" applyFont="1" applyAlignment="1">
      <alignment vertical="center" wrapText="1"/>
    </xf>
    <xf numFmtId="0" fontId="6" fillId="0" borderId="0" xfId="0" applyFont="1" applyAlignment="1">
      <alignment horizontal="right" vertical="top"/>
    </xf>
    <xf numFmtId="0" fontId="6" fillId="0" borderId="0" xfId="0" applyFont="1" applyAlignment="1">
      <alignment horizontal="center" vertical="top"/>
    </xf>
    <xf numFmtId="0" fontId="6" fillId="0" borderId="2" xfId="0" applyFont="1" applyBorder="1" applyAlignment="1">
      <alignment horizontal="left" shrinkToFit="1"/>
    </xf>
    <xf numFmtId="0" fontId="6" fillId="0" borderId="2" xfId="0" applyFont="1" applyBorder="1" applyAlignment="1">
      <alignment horizontal="left" vertical="center" wrapText="1"/>
    </xf>
    <xf numFmtId="0" fontId="6" fillId="0" borderId="0" xfId="0" applyFont="1" applyAlignment="1">
      <alignment vertical="center" textRotation="255"/>
    </xf>
    <xf numFmtId="49" fontId="6" fillId="0" borderId="0" xfId="0" applyNumberFormat="1" applyFont="1" applyAlignment="1">
      <alignment vertical="top"/>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pplyAlignment="1">
      <alignment vertical="center" wrapTex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0" xfId="0" applyFont="1" applyAlignment="1">
      <alignment horizontal="center" vertical="center" wrapText="1"/>
    </xf>
    <xf numFmtId="0" fontId="11" fillId="0" borderId="12" xfId="0" applyFont="1" applyBorder="1" applyAlignment="1">
      <alignment vertical="center" textRotation="255" shrinkToFit="1"/>
    </xf>
    <xf numFmtId="0" fontId="15" fillId="0" borderId="13" xfId="0" applyFont="1" applyBorder="1" applyAlignment="1">
      <alignment vertical="center" textRotation="255" shrinkToFit="1"/>
    </xf>
    <xf numFmtId="0" fontId="11" fillId="0" borderId="13" xfId="0" quotePrefix="1" applyFont="1" applyBorder="1" applyAlignment="1">
      <alignment horizontal="center" vertical="center" wrapText="1"/>
    </xf>
    <xf numFmtId="0" fontId="11" fillId="0" borderId="3" xfId="0" applyFont="1" applyBorder="1" applyAlignment="1">
      <alignment horizontal="left" vertical="center" wrapText="1"/>
    </xf>
    <xf numFmtId="0" fontId="11" fillId="0" borderId="11" xfId="0" applyFont="1" applyBorder="1" applyAlignment="1">
      <alignment horizontal="justify" vertical="center" wrapText="1"/>
    </xf>
    <xf numFmtId="0" fontId="11" fillId="0" borderId="4" xfId="0" applyFont="1" applyBorder="1" applyAlignment="1">
      <alignment horizontal="left" vertical="center" wrapText="1"/>
    </xf>
    <xf numFmtId="0" fontId="11" fillId="0" borderId="11" xfId="0" quotePrefix="1" applyFont="1" applyBorder="1" applyAlignment="1">
      <alignment horizontal="center" vertical="center" wrapText="1"/>
    </xf>
    <xf numFmtId="0" fontId="11" fillId="0" borderId="3" xfId="0" applyFont="1" applyBorder="1" applyAlignment="1">
      <alignment vertical="center" wrapText="1"/>
    </xf>
    <xf numFmtId="0" fontId="11" fillId="0" borderId="13" xfId="0" applyFont="1" applyBorder="1" applyAlignment="1">
      <alignment horizontal="left" vertical="center" wrapText="1"/>
    </xf>
    <xf numFmtId="0" fontId="11" fillId="0" borderId="13" xfId="0" applyFont="1" applyBorder="1" applyAlignment="1">
      <alignment vertical="center" wrapText="1"/>
    </xf>
    <xf numFmtId="0" fontId="11" fillId="0" borderId="14" xfId="0" quotePrefix="1" applyFont="1" applyBorder="1" applyAlignment="1">
      <alignment horizontal="center" vertical="center" wrapText="1"/>
    </xf>
    <xf numFmtId="0" fontId="11" fillId="0" borderId="14" xfId="0" applyFont="1" applyBorder="1" applyAlignment="1">
      <alignment vertical="center" wrapText="1"/>
    </xf>
    <xf numFmtId="0" fontId="11" fillId="0" borderId="11" xfId="0" applyFont="1" applyBorder="1" applyAlignment="1">
      <alignment vertical="center" wrapText="1"/>
    </xf>
    <xf numFmtId="0" fontId="11" fillId="0" borderId="2" xfId="0" applyFont="1" applyBorder="1" applyAlignment="1">
      <alignment vertical="center" wrapText="1"/>
    </xf>
    <xf numFmtId="0" fontId="10" fillId="0" borderId="0" xfId="0" applyFont="1" applyAlignment="1">
      <alignment vertical="center" wrapText="1"/>
    </xf>
    <xf numFmtId="0" fontId="11" fillId="0" borderId="15" xfId="0" quotePrefix="1" applyFont="1" applyBorder="1" applyAlignment="1">
      <alignment horizontal="center" vertical="center" wrapText="1"/>
    </xf>
    <xf numFmtId="0" fontId="11" fillId="0" borderId="4" xfId="0" applyFont="1" applyBorder="1" applyAlignment="1">
      <alignment vertical="center" wrapText="1"/>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8" xfId="0" quotePrefix="1" applyFont="1" applyBorder="1" applyAlignment="1">
      <alignment horizontal="center" vertical="center" wrapText="1"/>
    </xf>
    <xf numFmtId="49" fontId="11" fillId="0" borderId="13" xfId="0" quotePrefix="1" applyNumberFormat="1" applyFont="1" applyBorder="1" applyAlignment="1">
      <alignment horizontal="center" vertical="center" wrapText="1"/>
    </xf>
    <xf numFmtId="0" fontId="16" fillId="0" borderId="0" xfId="0" applyFont="1" applyAlignment="1">
      <alignment vertical="center" wrapText="1"/>
    </xf>
    <xf numFmtId="0" fontId="11" fillId="0" borderId="0" xfId="0" applyFont="1" applyAlignment="1">
      <alignment horizontal="right" vertical="top" wrapText="1"/>
    </xf>
    <xf numFmtId="0" fontId="11" fillId="0" borderId="0" xfId="0" applyFont="1" applyAlignment="1">
      <alignment vertical="top"/>
    </xf>
    <xf numFmtId="0" fontId="11" fillId="0" borderId="0" xfId="0" applyFont="1" applyAlignment="1">
      <alignment vertical="top" wrapText="1"/>
    </xf>
    <xf numFmtId="0" fontId="11" fillId="0" borderId="12" xfId="0" applyFont="1" applyBorder="1" applyAlignment="1">
      <alignment vertical="center" wrapText="1"/>
    </xf>
    <xf numFmtId="0" fontId="11" fillId="0" borderId="16" xfId="0" applyFont="1" applyBorder="1" applyAlignment="1">
      <alignment vertical="center" wrapText="1"/>
    </xf>
    <xf numFmtId="0" fontId="11" fillId="0" borderId="0" xfId="0" quotePrefix="1" applyFont="1" applyAlignment="1">
      <alignment horizontal="center" vertical="center" wrapText="1"/>
    </xf>
    <xf numFmtId="0" fontId="11" fillId="0" borderId="13" xfId="0" applyFont="1" applyBorder="1" applyAlignment="1">
      <alignment horizontal="left" vertical="center"/>
    </xf>
    <xf numFmtId="0" fontId="17" fillId="0" borderId="0" xfId="0" applyFont="1">
      <alignment vertical="center"/>
    </xf>
    <xf numFmtId="0" fontId="6" fillId="0" borderId="2" xfId="0" applyFont="1" applyBorder="1" applyAlignment="1">
      <alignment horizontal="right" vertical="center"/>
    </xf>
    <xf numFmtId="176" fontId="6" fillId="0" borderId="0" xfId="0" applyNumberFormat="1" applyFont="1">
      <alignment vertical="center"/>
    </xf>
    <xf numFmtId="178" fontId="6" fillId="0" borderId="0" xfId="0" applyNumberFormat="1" applyFont="1" applyAlignment="1">
      <alignment horizontal="center" vertical="center"/>
    </xf>
    <xf numFmtId="0" fontId="6" fillId="0" borderId="1" xfId="0" applyFont="1" applyBorder="1" applyAlignment="1">
      <alignment horizontal="right" vertical="center"/>
    </xf>
    <xf numFmtId="0" fontId="18" fillId="0" borderId="0" xfId="2" applyFont="1"/>
    <xf numFmtId="49" fontId="18" fillId="0" borderId="0" xfId="2" applyNumberFormat="1" applyFont="1"/>
    <xf numFmtId="49" fontId="4" fillId="0" borderId="11" xfId="2" applyNumberFormat="1" applyFont="1" applyBorder="1" applyAlignment="1">
      <alignment horizontal="center"/>
    </xf>
    <xf numFmtId="0" fontId="4" fillId="0" borderId="8" xfId="2" applyFont="1" applyBorder="1" applyAlignment="1">
      <alignment horizontal="left"/>
    </xf>
    <xf numFmtId="0" fontId="4" fillId="0" borderId="1" xfId="2" applyFont="1" applyBorder="1"/>
    <xf numFmtId="0" fontId="4" fillId="0" borderId="9" xfId="2" applyFont="1" applyBorder="1"/>
    <xf numFmtId="49" fontId="4" fillId="0" borderId="0" xfId="2" applyNumberFormat="1" applyFont="1" applyAlignment="1">
      <alignment vertical="center"/>
    </xf>
    <xf numFmtId="0" fontId="4" fillId="0" borderId="0" xfId="2" applyFont="1" applyAlignment="1">
      <alignment wrapText="1"/>
    </xf>
    <xf numFmtId="0" fontId="4" fillId="0" borderId="0" xfId="2" applyFont="1"/>
    <xf numFmtId="0" fontId="3" fillId="0" borderId="0" xfId="1" applyFont="1"/>
    <xf numFmtId="0" fontId="21" fillId="0" borderId="0" xfId="1" applyFont="1"/>
    <xf numFmtId="0" fontId="22" fillId="0" borderId="0" xfId="1" applyFont="1"/>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21" fillId="0" borderId="0" xfId="1" applyFont="1" applyAlignment="1">
      <alignment vertical="center"/>
    </xf>
    <xf numFmtId="0" fontId="3" fillId="0" borderId="16" xfId="1" applyFont="1" applyBorder="1" applyAlignment="1">
      <alignment horizontal="center" vertical="center" wrapText="1"/>
    </xf>
    <xf numFmtId="0" fontId="5" fillId="0" borderId="0" xfId="1" applyFont="1" applyAlignment="1">
      <alignment wrapText="1"/>
    </xf>
    <xf numFmtId="0" fontId="3" fillId="0" borderId="0" xfId="1" applyFont="1" applyAlignment="1">
      <alignment vertical="center" wrapText="1"/>
    </xf>
    <xf numFmtId="0" fontId="3" fillId="0" borderId="2" xfId="1" applyFont="1" applyBorder="1" applyAlignment="1">
      <alignment vertical="center" wrapText="1"/>
    </xf>
    <xf numFmtId="0" fontId="3" fillId="0" borderId="0" xfId="1" applyFont="1" applyAlignment="1">
      <alignment vertical="top"/>
    </xf>
    <xf numFmtId="0" fontId="4" fillId="0" borderId="0" xfId="1" applyFont="1" applyAlignment="1">
      <alignment horizontal="justify"/>
    </xf>
    <xf numFmtId="0" fontId="6" fillId="0" borderId="2" xfId="0" applyFont="1" applyBorder="1" applyAlignment="1">
      <alignment horizontal="center" vertical="center"/>
    </xf>
    <xf numFmtId="176" fontId="6" fillId="0" borderId="1" xfId="0" applyNumberFormat="1" applyFont="1" applyBorder="1">
      <alignment vertical="center"/>
    </xf>
    <xf numFmtId="0" fontId="23" fillId="0" borderId="7" xfId="1" applyFont="1" applyBorder="1" applyAlignment="1" applyProtection="1">
      <alignment horizontal="center" vertical="center" wrapText="1"/>
      <protection locked="0"/>
    </xf>
    <xf numFmtId="0" fontId="23" fillId="0" borderId="13" xfId="1" applyFont="1" applyBorder="1" applyAlignment="1" applyProtection="1">
      <alignment horizontal="center" vertical="center" wrapText="1"/>
      <protection locked="0"/>
    </xf>
    <xf numFmtId="49" fontId="25" fillId="0" borderId="0" xfId="0" applyNumberFormat="1" applyFont="1" applyAlignment="1">
      <alignment horizontal="distributed"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0" xfId="0" applyAlignment="1">
      <alignment vertical="top"/>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6" fillId="0" borderId="1" xfId="0" applyFont="1" applyBorder="1" applyAlignment="1">
      <alignment horizontal="center"/>
    </xf>
    <xf numFmtId="0" fontId="6" fillId="2" borderId="1" xfId="0" applyFont="1" applyFill="1" applyBorder="1" applyAlignment="1">
      <alignment horizontal="left" vertical="top"/>
    </xf>
    <xf numFmtId="0" fontId="6" fillId="0" borderId="0" xfId="0" applyFont="1" applyAlignment="1">
      <alignment vertical="top"/>
    </xf>
    <xf numFmtId="0" fontId="11" fillId="0" borderId="0" xfId="0" applyFont="1" applyAlignment="1">
      <alignment vertical="center" textRotation="255" wrapText="1"/>
    </xf>
    <xf numFmtId="0" fontId="11" fillId="0" borderId="0" xfId="0" applyFont="1" applyAlignment="1">
      <alignment vertical="center" textRotation="255"/>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10" fillId="0" borderId="15"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0" fontId="10" fillId="0" borderId="0" xfId="0" applyFont="1" applyAlignment="1"/>
    <xf numFmtId="0" fontId="10" fillId="0" borderId="0" xfId="0" applyFont="1" applyAlignment="1">
      <alignment wrapText="1"/>
    </xf>
    <xf numFmtId="0" fontId="10" fillId="0" borderId="0" xfId="0" applyFont="1">
      <alignment vertical="center"/>
    </xf>
    <xf numFmtId="177" fontId="6" fillId="0" borderId="0" xfId="0" applyNumberFormat="1" applyFont="1">
      <alignment vertical="center"/>
    </xf>
    <xf numFmtId="177" fontId="6" fillId="0" borderId="0" xfId="0" applyNumberFormat="1" applyFont="1" applyAlignment="1">
      <alignment vertical="center" wrapText="1"/>
    </xf>
    <xf numFmtId="49" fontId="11" fillId="0" borderId="13" xfId="0" applyNumberFormat="1" applyFont="1" applyBorder="1" applyAlignment="1" applyProtection="1">
      <alignment horizontal="center" vertical="center" shrinkToFit="1"/>
      <protection locked="0"/>
    </xf>
    <xf numFmtId="49" fontId="14" fillId="0" borderId="16" xfId="0" applyNumberFormat="1" applyFont="1" applyBorder="1" applyAlignment="1">
      <alignment horizontal="center" vertical="center" wrapText="1"/>
    </xf>
    <xf numFmtId="49" fontId="14" fillId="0" borderId="13" xfId="0" applyNumberFormat="1" applyFont="1" applyBorder="1" applyAlignment="1">
      <alignment horizontal="center" vertical="center" wrapText="1"/>
    </xf>
    <xf numFmtId="49" fontId="10" fillId="0" borderId="13" xfId="0" applyNumberFormat="1" applyFont="1" applyBorder="1" applyAlignment="1" applyProtection="1">
      <alignment horizontal="center" vertical="center" shrinkToFit="1"/>
      <protection locked="0"/>
    </xf>
    <xf numFmtId="49" fontId="10" fillId="0" borderId="12" xfId="0" applyNumberFormat="1"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49" fontId="11" fillId="0" borderId="12" xfId="0" applyNumberFormat="1" applyFont="1" applyBorder="1" applyAlignment="1" applyProtection="1">
      <alignment horizontal="center" vertical="center" shrinkToFit="1"/>
      <protection locked="0"/>
    </xf>
    <xf numFmtId="49" fontId="11" fillId="0" borderId="15" xfId="0" applyNumberFormat="1" applyFont="1" applyBorder="1" applyAlignment="1" applyProtection="1">
      <alignment horizontal="center" vertical="center" shrinkToFit="1"/>
      <protection locked="0"/>
    </xf>
    <xf numFmtId="0" fontId="11" fillId="0" borderId="13" xfId="0" applyFont="1" applyBorder="1" applyAlignment="1" applyProtection="1">
      <alignment horizontal="center" vertical="center" shrinkToFit="1"/>
      <protection locked="0"/>
    </xf>
    <xf numFmtId="0" fontId="11" fillId="0" borderId="15" xfId="0" applyFont="1" applyBorder="1" applyAlignment="1" applyProtection="1">
      <alignment horizontal="center" vertical="center" shrinkToFit="1"/>
      <protection locked="0"/>
    </xf>
    <xf numFmtId="49" fontId="11" fillId="0" borderId="16" xfId="0" applyNumberFormat="1"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8" fillId="0" borderId="0" xfId="0" applyFont="1">
      <alignment vertical="center"/>
    </xf>
    <xf numFmtId="49" fontId="22" fillId="0" borderId="0" xfId="0" applyNumberFormat="1" applyFont="1" applyAlignment="1">
      <alignment vertical="center" wrapText="1"/>
    </xf>
    <xf numFmtId="0" fontId="6" fillId="0" borderId="1" xfId="0" applyFont="1" applyBorder="1" applyAlignment="1">
      <alignment horizontal="center" vertical="center"/>
    </xf>
    <xf numFmtId="0" fontId="11" fillId="0" borderId="12" xfId="0" applyFont="1" applyBorder="1" applyAlignment="1">
      <alignment horizontal="left" vertical="center" wrapText="1"/>
    </xf>
    <xf numFmtId="0" fontId="6" fillId="2" borderId="0" xfId="0" applyFont="1" applyFill="1" applyAlignment="1">
      <alignment horizontal="right"/>
    </xf>
    <xf numFmtId="0" fontId="6" fillId="2" borderId="1" xfId="0" applyFont="1" applyFill="1" applyBorder="1" applyAlignment="1"/>
    <xf numFmtId="4" fontId="6" fillId="0" borderId="0" xfId="0" applyNumberFormat="1" applyFont="1" applyAlignment="1">
      <alignment horizontal="right" vertical="center"/>
    </xf>
    <xf numFmtId="4" fontId="6" fillId="0" borderId="0" xfId="0" applyNumberFormat="1" applyFont="1" applyAlignment="1">
      <alignment horizontal="left" vertical="center"/>
    </xf>
    <xf numFmtId="0" fontId="11" fillId="0" borderId="8" xfId="0" applyFont="1" applyBorder="1" applyAlignment="1">
      <alignment horizontal="left" vertical="center" wrapText="1"/>
    </xf>
    <xf numFmtId="0" fontId="11" fillId="0" borderId="0" xfId="0" applyFont="1" applyAlignment="1">
      <alignment vertical="center" textRotation="255" shrinkToFit="1"/>
    </xf>
    <xf numFmtId="0" fontId="6" fillId="0" borderId="2" xfId="0" applyFont="1" applyBorder="1" applyAlignment="1">
      <alignment horizontal="center"/>
    </xf>
    <xf numFmtId="0" fontId="0" fillId="0" borderId="1" xfId="0" applyBorder="1" applyAlignment="1"/>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49" fontId="20" fillId="0" borderId="11" xfId="2" applyNumberFormat="1" applyFont="1" applyBorder="1" applyAlignment="1">
      <alignment horizontal="center" shrinkToFit="1"/>
    </xf>
    <xf numFmtId="49" fontId="4" fillId="0" borderId="11" xfId="2" applyNumberFormat="1" applyFont="1" applyBorder="1" applyAlignment="1">
      <alignment horizontal="center" shrinkToFit="1"/>
    </xf>
    <xf numFmtId="49" fontId="4" fillId="0" borderId="4" xfId="2" applyNumberFormat="1" applyFont="1" applyBorder="1" applyAlignment="1">
      <alignment horizontal="center" shrinkToFit="1"/>
    </xf>
    <xf numFmtId="49" fontId="4" fillId="0" borderId="13" xfId="2" applyNumberFormat="1" applyFont="1" applyBorder="1" applyAlignment="1">
      <alignment horizontal="center" shrinkToFit="1"/>
    </xf>
    <xf numFmtId="0" fontId="4" fillId="0" borderId="11" xfId="2" applyFont="1" applyBorder="1" applyAlignment="1">
      <alignment shrinkToFit="1"/>
    </xf>
    <xf numFmtId="0" fontId="4" fillId="0" borderId="3" xfId="2" applyFont="1" applyBorder="1" applyAlignment="1">
      <alignment shrinkToFit="1"/>
    </xf>
    <xf numFmtId="0" fontId="4" fillId="0" borderId="12" xfId="2" applyFont="1" applyBorder="1" applyAlignment="1">
      <alignment shrinkToFit="1"/>
    </xf>
    <xf numFmtId="0" fontId="5" fillId="0" borderId="1" xfId="0" applyFont="1" applyBorder="1">
      <alignment vertical="center"/>
    </xf>
    <xf numFmtId="0" fontId="11" fillId="0" borderId="0" xfId="0" applyFont="1" applyAlignment="1">
      <alignment horizontal="right" vertical="center"/>
    </xf>
    <xf numFmtId="0" fontId="11" fillId="0" borderId="2" xfId="0" applyFont="1" applyBorder="1" applyAlignment="1">
      <alignment horizontal="right" vertical="center"/>
    </xf>
    <xf numFmtId="49" fontId="10" fillId="0" borderId="0" xfId="0" applyNumberFormat="1" applyFont="1" applyAlignment="1"/>
    <xf numFmtId="0" fontId="10" fillId="0" borderId="0" xfId="0" applyFont="1" applyAlignment="1">
      <alignment horizontal="right"/>
    </xf>
    <xf numFmtId="0" fontId="11" fillId="0" borderId="5" xfId="0" applyFont="1" applyBorder="1" applyAlignment="1">
      <alignment vertical="center" wrapText="1"/>
    </xf>
    <xf numFmtId="0" fontId="6" fillId="0" borderId="1" xfId="0" applyFont="1" applyBorder="1" applyAlignment="1">
      <alignment horizontal="left" vertical="center" wrapText="1"/>
    </xf>
    <xf numFmtId="0" fontId="11" fillId="0" borderId="9" xfId="0" applyFont="1" applyBorder="1" applyAlignment="1">
      <alignment vertical="center" wrapText="1"/>
    </xf>
    <xf numFmtId="0" fontId="4" fillId="0" borderId="0" xfId="2" applyFont="1" applyAlignment="1">
      <alignment horizontal="right" vertical="center"/>
    </xf>
    <xf numFmtId="0" fontId="4" fillId="0" borderId="0" xfId="1" applyFont="1" applyAlignment="1">
      <alignment horizontal="right" vertical="center"/>
    </xf>
    <xf numFmtId="0" fontId="34" fillId="0" borderId="11" xfId="0" quotePrefix="1" applyFont="1" applyBorder="1" applyAlignment="1">
      <alignment horizontal="center" vertical="center" wrapText="1"/>
    </xf>
    <xf numFmtId="0" fontId="34" fillId="0" borderId="8" xfId="0" quotePrefix="1" applyFont="1" applyBorder="1" applyAlignment="1">
      <alignment horizontal="center" vertical="center" wrapText="1"/>
    </xf>
    <xf numFmtId="0" fontId="34" fillId="0" borderId="13" xfId="0" applyFont="1" applyBorder="1" applyAlignment="1">
      <alignment vertical="center" wrapText="1"/>
    </xf>
    <xf numFmtId="0" fontId="34" fillId="0" borderId="13" xfId="0" applyFont="1" applyBorder="1" applyAlignment="1">
      <alignment horizontal="justify" vertical="center" wrapText="1"/>
    </xf>
    <xf numFmtId="0" fontId="31" fillId="0" borderId="3" xfId="0" applyFont="1" applyBorder="1" applyAlignment="1">
      <alignment horizontal="left" vertical="center" wrapText="1"/>
    </xf>
    <xf numFmtId="0" fontId="11" fillId="4" borderId="0" xfId="0" applyFont="1" applyFill="1" applyAlignment="1">
      <alignment vertical="center" wrapText="1"/>
    </xf>
    <xf numFmtId="0" fontId="11" fillId="4" borderId="0" xfId="0" applyFont="1" applyFill="1" applyAlignment="1">
      <alignment horizontal="left" vertical="center" wrapText="1"/>
    </xf>
    <xf numFmtId="0" fontId="39" fillId="3" borderId="40" xfId="0" applyFont="1" applyFill="1" applyBorder="1" applyAlignment="1" applyProtection="1">
      <alignment horizontal="center" vertical="center" wrapText="1"/>
      <protection locked="0"/>
    </xf>
    <xf numFmtId="0" fontId="11" fillId="3" borderId="40" xfId="0" applyFont="1" applyFill="1" applyBorder="1" applyAlignment="1">
      <alignment vertical="center" wrapText="1"/>
    </xf>
    <xf numFmtId="0" fontId="7" fillId="0" borderId="13" xfId="0" applyFont="1" applyBorder="1" applyAlignment="1">
      <alignment horizontal="center" vertical="center"/>
    </xf>
    <xf numFmtId="0" fontId="37" fillId="0" borderId="0" xfId="3" applyAlignment="1" applyProtection="1">
      <alignment horizontal="left" vertical="center"/>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11" fillId="5" borderId="41" xfId="0" applyFont="1" applyFill="1" applyBorder="1" applyAlignment="1">
      <alignment vertical="center" wrapText="1"/>
    </xf>
    <xf numFmtId="0" fontId="39" fillId="5" borderId="41" xfId="0" applyFont="1" applyFill="1" applyBorder="1" applyAlignment="1" applyProtection="1">
      <alignment horizontal="center" vertical="center" wrapText="1"/>
      <protection locked="0"/>
    </xf>
    <xf numFmtId="0" fontId="31" fillId="0" borderId="13" xfId="0" applyFont="1" applyBorder="1" applyAlignment="1">
      <alignment horizontal="left" vertical="center" wrapText="1"/>
    </xf>
    <xf numFmtId="0" fontId="6" fillId="0" borderId="0" xfId="0" quotePrefix="1" applyFont="1">
      <alignment vertical="center"/>
    </xf>
    <xf numFmtId="0" fontId="6" fillId="0" borderId="42" xfId="0" applyFont="1" applyBorder="1">
      <alignment vertical="center"/>
    </xf>
    <xf numFmtId="0" fontId="6" fillId="0" borderId="42" xfId="0" applyFont="1" applyBorder="1" applyAlignment="1"/>
    <xf numFmtId="0" fontId="6" fillId="0" borderId="42" xfId="0" applyFont="1" applyBorder="1" applyAlignment="1" applyProtection="1">
      <protection locked="0"/>
    </xf>
    <xf numFmtId="0" fontId="11" fillId="0" borderId="0" xfId="0" quotePrefix="1" applyFont="1">
      <alignment vertical="center"/>
    </xf>
    <xf numFmtId="185" fontId="6" fillId="0" borderId="0" xfId="0" applyNumberFormat="1" applyFont="1" applyAlignment="1" applyProtection="1">
      <protection hidden="1"/>
    </xf>
    <xf numFmtId="186" fontId="6" fillId="0" borderId="0" xfId="0" applyNumberFormat="1" applyFont="1" applyAlignment="1" applyProtection="1">
      <protection hidden="1"/>
    </xf>
    <xf numFmtId="186" fontId="6" fillId="0" borderId="0" xfId="0" applyNumberFormat="1" applyFont="1" applyAlignment="1" applyProtection="1">
      <alignment shrinkToFit="1"/>
      <protection hidden="1"/>
    </xf>
    <xf numFmtId="0" fontId="6" fillId="0" borderId="0" xfId="0" applyFont="1" applyProtection="1">
      <alignment vertical="center"/>
      <protection hidden="1"/>
    </xf>
    <xf numFmtId="0" fontId="0" fillId="0" borderId="0" xfId="0" applyProtection="1">
      <alignment vertical="center"/>
      <protection hidden="1"/>
    </xf>
    <xf numFmtId="185" fontId="6" fillId="0" borderId="0" xfId="0" applyNumberFormat="1" applyFont="1" applyProtection="1">
      <alignment vertical="center"/>
      <protection hidden="1"/>
    </xf>
    <xf numFmtId="186" fontId="6" fillId="0" borderId="0" xfId="0" applyNumberFormat="1" applyFont="1" applyProtection="1">
      <alignment vertical="center"/>
      <protection hidden="1"/>
    </xf>
    <xf numFmtId="0" fontId="6" fillId="0" borderId="1" xfId="0" applyFont="1" applyBorder="1" applyProtection="1">
      <alignment vertical="center"/>
      <protection locked="0"/>
    </xf>
    <xf numFmtId="49" fontId="6" fillId="0" borderId="0" xfId="0" applyNumberFormat="1" applyFont="1" applyAlignment="1" applyProtection="1">
      <protection locked="0"/>
    </xf>
    <xf numFmtId="49" fontId="6" fillId="0" borderId="0" xfId="0" applyNumberFormat="1" applyFont="1" applyProtection="1">
      <alignment vertical="center"/>
      <protection hidden="1"/>
    </xf>
    <xf numFmtId="0" fontId="6" fillId="0" borderId="0" xfId="0" applyFont="1" applyAlignment="1" applyProtection="1">
      <alignment horizontal="right" vertical="center"/>
      <protection hidden="1"/>
    </xf>
    <xf numFmtId="49" fontId="6" fillId="0" borderId="0" xfId="0" applyNumberFormat="1" applyFont="1" applyAlignment="1" applyProtection="1">
      <protection hidden="1"/>
    </xf>
    <xf numFmtId="0" fontId="6" fillId="0" borderId="0" xfId="0" applyFont="1" applyAlignment="1" applyProtection="1">
      <protection hidden="1"/>
    </xf>
    <xf numFmtId="0" fontId="6" fillId="0" borderId="0" xfId="0" applyFont="1" applyAlignment="1" applyProtection="1">
      <alignment horizontal="right"/>
      <protection hidden="1"/>
    </xf>
    <xf numFmtId="0" fontId="6" fillId="0" borderId="42" xfId="0" applyFont="1" applyBorder="1" applyAlignment="1" applyProtection="1">
      <protection hidden="1"/>
    </xf>
    <xf numFmtId="0" fontId="6" fillId="0" borderId="50" xfId="0" applyFont="1" applyBorder="1" applyAlignment="1" applyProtection="1">
      <protection hidden="1"/>
    </xf>
    <xf numFmtId="0" fontId="6" fillId="0" borderId="0" xfId="0" quotePrefix="1" applyFont="1" applyProtection="1">
      <alignment vertical="center"/>
      <protection hidden="1"/>
    </xf>
    <xf numFmtId="0" fontId="6" fillId="0" borderId="42" xfId="0" applyFont="1" applyBorder="1" applyProtection="1">
      <alignment vertical="center"/>
      <protection hidden="1"/>
    </xf>
    <xf numFmtId="0" fontId="6" fillId="0" borderId="0" xfId="0" applyFont="1" applyAlignment="1" applyProtection="1">
      <alignment horizontal="distributed"/>
      <protection hidden="1"/>
    </xf>
    <xf numFmtId="0" fontId="0" fillId="0" borderId="0" xfId="0" applyAlignment="1" applyProtection="1">
      <alignment vertical="center" shrinkToFit="1"/>
      <protection hidden="1"/>
    </xf>
    <xf numFmtId="0" fontId="33" fillId="0" borderId="0" xfId="0" applyFont="1" applyProtection="1">
      <alignment vertical="center"/>
      <protection hidden="1"/>
    </xf>
    <xf numFmtId="0" fontId="0" fillId="0" borderId="0" xfId="0" quotePrefix="1" applyProtection="1">
      <alignment vertical="center"/>
      <protection hidden="1"/>
    </xf>
    <xf numFmtId="0" fontId="33" fillId="0" borderId="43" xfId="0" applyFont="1" applyBorder="1" applyProtection="1">
      <alignment vertical="center"/>
      <protection hidden="1"/>
    </xf>
    <xf numFmtId="0" fontId="33" fillId="0" borderId="44" xfId="0" applyFont="1" applyBorder="1" applyProtection="1">
      <alignment vertical="center"/>
      <protection hidden="1"/>
    </xf>
    <xf numFmtId="0" fontId="33" fillId="0" borderId="44" xfId="0" applyFont="1" applyBorder="1" applyAlignment="1" applyProtection="1">
      <alignment horizontal="center" vertical="center"/>
      <protection hidden="1"/>
    </xf>
    <xf numFmtId="0" fontId="33" fillId="0" borderId="45"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48" fillId="0" borderId="0" xfId="0" applyFont="1" applyProtection="1">
      <alignment vertical="center"/>
      <protection hidden="1"/>
    </xf>
    <xf numFmtId="0" fontId="4" fillId="0" borderId="0" xfId="0" applyFont="1" applyAlignment="1" applyProtection="1">
      <alignment vertical="center" wrapText="1"/>
      <protection hidden="1"/>
    </xf>
    <xf numFmtId="0" fontId="18" fillId="0" borderId="0" xfId="0" applyFont="1" applyAlignment="1" applyProtection="1">
      <alignment horizontal="center" vertical="center" wrapText="1"/>
      <protection hidden="1"/>
    </xf>
    <xf numFmtId="0" fontId="18" fillId="0" borderId="0" xfId="0" quotePrefix="1" applyFont="1" applyAlignment="1" applyProtection="1">
      <alignment horizontal="center" vertical="center" wrapText="1"/>
      <protection hidden="1"/>
    </xf>
    <xf numFmtId="0" fontId="18" fillId="0" borderId="0" xfId="0" applyFont="1" applyProtection="1">
      <alignment vertical="center"/>
      <protection hidden="1"/>
    </xf>
    <xf numFmtId="183" fontId="18" fillId="0" borderId="0" xfId="0" applyNumberFormat="1" applyFont="1" applyProtection="1">
      <alignment vertical="center"/>
      <protection hidden="1"/>
    </xf>
    <xf numFmtId="0" fontId="18" fillId="0" borderId="0" xfId="0" applyFont="1" applyAlignment="1" applyProtection="1">
      <alignment horizontal="center" vertical="center"/>
      <protection hidden="1"/>
    </xf>
    <xf numFmtId="0" fontId="0" fillId="0" borderId="46" xfId="0" applyBorder="1" applyProtection="1">
      <alignment vertical="center"/>
      <protection hidden="1"/>
    </xf>
    <xf numFmtId="0" fontId="0" fillId="0" borderId="40" xfId="0" applyBorder="1" applyProtection="1">
      <alignment vertical="center"/>
      <protection hidden="1"/>
    </xf>
    <xf numFmtId="0" fontId="0" fillId="0" borderId="40" xfId="0" applyBorder="1" applyAlignment="1" applyProtection="1">
      <alignment horizontal="center" vertical="center"/>
      <protection hidden="1"/>
    </xf>
    <xf numFmtId="0" fontId="0" fillId="0" borderId="41" xfId="0" applyBorder="1" applyAlignment="1" applyProtection="1">
      <alignment horizontal="center" vertical="center"/>
      <protection hidden="1"/>
    </xf>
    <xf numFmtId="0" fontId="18" fillId="0" borderId="0" xfId="0" quotePrefix="1" applyFont="1" applyProtection="1">
      <alignment vertical="center"/>
      <protection hidden="1"/>
    </xf>
    <xf numFmtId="183" fontId="18" fillId="0" borderId="0" xfId="0" quotePrefix="1" applyNumberFormat="1" applyFont="1" applyProtection="1">
      <alignment vertical="center"/>
      <protection hidden="1"/>
    </xf>
    <xf numFmtId="0" fontId="0" fillId="0" borderId="47" xfId="0" applyBorder="1" applyProtection="1">
      <alignment vertical="center"/>
      <protection hidden="1"/>
    </xf>
    <xf numFmtId="0" fontId="0" fillId="0" borderId="48" xfId="0" applyBorder="1" applyProtection="1">
      <alignment vertical="center"/>
      <protection hidden="1"/>
    </xf>
    <xf numFmtId="0" fontId="0" fillId="0" borderId="48"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0" xfId="0" applyAlignment="1" applyProtection="1">
      <alignment horizontal="center" vertical="center"/>
      <protection hidden="1"/>
    </xf>
    <xf numFmtId="0" fontId="49" fillId="0" borderId="0" xfId="0" applyFont="1" applyProtection="1">
      <alignment vertical="center"/>
      <protection hidden="1"/>
    </xf>
    <xf numFmtId="0" fontId="0" fillId="0" borderId="43" xfId="0" applyBorder="1" applyProtection="1">
      <alignment vertical="center"/>
      <protection hidden="1"/>
    </xf>
    <xf numFmtId="0" fontId="0" fillId="0" borderId="44"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0" xfId="0" applyAlignment="1" applyProtection="1">
      <alignment vertical="center" wrapText="1" shrinkToFit="1"/>
      <protection hidden="1"/>
    </xf>
    <xf numFmtId="183" fontId="0" fillId="0" borderId="0" xfId="0" applyNumberFormat="1" applyProtection="1">
      <alignment vertical="center"/>
      <protection hidden="1"/>
    </xf>
    <xf numFmtId="14" fontId="0" fillId="0" borderId="0" xfId="0" applyNumberFormat="1" applyProtection="1">
      <alignment vertical="center"/>
      <protection hidden="1"/>
    </xf>
    <xf numFmtId="49" fontId="6" fillId="0" borderId="0" xfId="0" applyNumberFormat="1" applyFont="1" applyAlignment="1" applyProtection="1">
      <alignment vertical="top"/>
      <protection locked="0"/>
    </xf>
    <xf numFmtId="49" fontId="6" fillId="0" borderId="0" xfId="0" applyNumberFormat="1" applyFont="1" applyAlignment="1" applyProtection="1">
      <alignment horizontal="right" shrinkToFit="1"/>
      <protection locked="0"/>
    </xf>
    <xf numFmtId="180" fontId="26" fillId="0" borderId="0" xfId="0" applyNumberFormat="1" applyFont="1" applyAlignment="1">
      <alignment horizontal="center" vertical="top"/>
    </xf>
    <xf numFmtId="0" fontId="31" fillId="0" borderId="13" xfId="0" applyFont="1" applyBorder="1" applyAlignment="1">
      <alignment vertical="center" wrapText="1"/>
    </xf>
    <xf numFmtId="49" fontId="22" fillId="0" borderId="0" xfId="0" applyNumberFormat="1" applyFont="1" applyAlignment="1">
      <alignment vertical="top" wrapText="1"/>
    </xf>
    <xf numFmtId="49" fontId="25" fillId="0" borderId="0" xfId="0" applyNumberFormat="1" applyFont="1" applyAlignment="1">
      <alignment horizontal="left" vertical="center"/>
    </xf>
    <xf numFmtId="0" fontId="24" fillId="0" borderId="0" xfId="0" applyFont="1">
      <alignment vertical="center"/>
    </xf>
    <xf numFmtId="0" fontId="40" fillId="0" borderId="0" xfId="0" applyFont="1" applyAlignment="1">
      <alignment horizontal="left" vertical="top" wrapText="1"/>
    </xf>
    <xf numFmtId="49" fontId="28" fillId="0" borderId="0" xfId="0" applyNumberFormat="1" applyFont="1" applyAlignment="1">
      <alignment vertical="top" wrapText="1"/>
    </xf>
    <xf numFmtId="49" fontId="11" fillId="0" borderId="0" xfId="0" applyNumberFormat="1" applyFont="1" applyAlignment="1">
      <alignment horizontal="left" vertical="center"/>
    </xf>
    <xf numFmtId="0" fontId="6" fillId="0" borderId="0" xfId="0" applyFont="1" applyAlignment="1" applyProtection="1">
      <alignment vertical="center" shrinkToFi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shrinkToFit="1"/>
      <protection locked="0"/>
    </xf>
    <xf numFmtId="0" fontId="6" fillId="0" borderId="0" xfId="0" applyFont="1" applyAlignment="1" applyProtection="1">
      <alignment vertical="center" shrinkToFit="1"/>
      <protection hidden="1"/>
    </xf>
    <xf numFmtId="181" fontId="9" fillId="0" borderId="0" xfId="0" applyNumberFormat="1" applyFont="1" applyAlignment="1" applyProtection="1">
      <alignment horizontal="right" vertical="center"/>
      <protection locked="0"/>
    </xf>
    <xf numFmtId="179" fontId="9" fillId="0" borderId="0" xfId="0" applyNumberFormat="1" applyFont="1" applyAlignment="1" applyProtection="1">
      <alignment horizontal="left" vertical="center"/>
      <protection locked="0"/>
    </xf>
    <xf numFmtId="0" fontId="8"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vertical="center" wrapText="1"/>
    </xf>
    <xf numFmtId="49"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3" xfId="0" applyFont="1" applyBorder="1" applyAlignment="1" applyProtection="1">
      <alignment horizontal="right" vertical="center"/>
      <protection locked="0"/>
    </xf>
    <xf numFmtId="0" fontId="6" fillId="0" borderId="0" xfId="0" applyFont="1">
      <alignment vertical="center"/>
    </xf>
    <xf numFmtId="0" fontId="6" fillId="0" borderId="3" xfId="0" applyFont="1" applyBorder="1">
      <alignment vertical="center"/>
    </xf>
    <xf numFmtId="0" fontId="6" fillId="0" borderId="1" xfId="0" applyFont="1" applyBorder="1" applyAlignment="1" applyProtection="1">
      <alignment vertical="center" shrinkToFit="1"/>
      <protection locked="0"/>
    </xf>
    <xf numFmtId="0" fontId="6" fillId="0" borderId="0" xfId="0" applyFont="1" applyProtection="1">
      <alignment vertical="center"/>
      <protection hidden="1"/>
    </xf>
    <xf numFmtId="0" fontId="0" fillId="0" borderId="0" xfId="0" applyProtection="1">
      <alignment vertical="center"/>
      <protection hidden="1"/>
    </xf>
    <xf numFmtId="0" fontId="6" fillId="0" borderId="0" xfId="0" applyFont="1" applyAlignment="1" applyProtection="1">
      <alignment horizontal="center" vertical="center"/>
      <protection hidden="1"/>
    </xf>
    <xf numFmtId="0" fontId="11" fillId="0" borderId="13" xfId="0" applyFont="1" applyBorder="1" applyAlignment="1">
      <alignment horizontal="center" vertical="center" textRotation="255" shrinkToFit="1"/>
    </xf>
    <xf numFmtId="0" fontId="11" fillId="0" borderId="15" xfId="0" applyFont="1" applyBorder="1" applyAlignment="1">
      <alignment horizontal="center" vertical="center" textRotation="255" shrinkToFit="1"/>
    </xf>
    <xf numFmtId="0" fontId="11" fillId="0" borderId="25" xfId="0" applyFont="1" applyBorder="1" applyAlignment="1">
      <alignment horizontal="center" vertical="center" textRotation="255" shrinkToFit="1"/>
    </xf>
    <xf numFmtId="0" fontId="11" fillId="0" borderId="16" xfId="0" applyFont="1" applyBorder="1" applyAlignment="1">
      <alignment horizontal="center" vertical="center" textRotation="255" shrinkToFi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49" fontId="32" fillId="0" borderId="32" xfId="0" applyNumberFormat="1" applyFont="1" applyBorder="1" applyAlignment="1">
      <alignment horizontal="center" vertical="center"/>
    </xf>
    <xf numFmtId="49" fontId="32" fillId="0" borderId="33" xfId="0" applyNumberFormat="1" applyFont="1" applyBorder="1" applyAlignment="1">
      <alignment horizontal="center" vertical="center"/>
    </xf>
    <xf numFmtId="49" fontId="32" fillId="0" borderId="33" xfId="0" applyNumberFormat="1" applyFont="1" applyBorder="1" applyAlignment="1" applyProtection="1">
      <alignment horizontal="left" vertical="center"/>
      <protection locked="0"/>
    </xf>
    <xf numFmtId="49" fontId="32" fillId="0" borderId="34" xfId="0" applyNumberFormat="1" applyFont="1" applyBorder="1" applyAlignment="1" applyProtection="1">
      <alignment horizontal="left" vertical="center"/>
      <protection locked="0"/>
    </xf>
    <xf numFmtId="49" fontId="11" fillId="0" borderId="15" xfId="0" applyNumberFormat="1" applyFont="1" applyBorder="1" applyAlignment="1">
      <alignment horizontal="center" vertical="center" textRotation="255" shrinkToFit="1"/>
    </xf>
    <xf numFmtId="49" fontId="11" fillId="0" borderId="25" xfId="0" applyNumberFormat="1" applyFont="1" applyBorder="1" applyAlignment="1">
      <alignment horizontal="center" vertical="center" textRotation="255" shrinkToFit="1"/>
    </xf>
    <xf numFmtId="49" fontId="11" fillId="0" borderId="16" xfId="0" applyNumberFormat="1" applyFont="1" applyBorder="1" applyAlignment="1">
      <alignment horizontal="center" vertical="center" textRotation="255" shrinkToFit="1"/>
    </xf>
    <xf numFmtId="49" fontId="11" fillId="0" borderId="4" xfId="0" applyNumberFormat="1" applyFont="1" applyBorder="1" applyAlignment="1">
      <alignment horizontal="center" vertical="center" textRotation="255" shrinkToFit="1"/>
    </xf>
    <xf numFmtId="49" fontId="11" fillId="0" borderId="2" xfId="0" applyNumberFormat="1" applyFont="1" applyBorder="1" applyAlignment="1">
      <alignment horizontal="center" vertical="center" textRotation="255" shrinkToFit="1"/>
    </xf>
    <xf numFmtId="49" fontId="11" fillId="0" borderId="5" xfId="0" applyNumberFormat="1" applyFont="1" applyBorder="1" applyAlignment="1">
      <alignment horizontal="center" vertical="center" textRotation="255" shrinkToFit="1"/>
    </xf>
    <xf numFmtId="49" fontId="11" fillId="0" borderId="6" xfId="0" applyNumberFormat="1" applyFont="1" applyBorder="1" applyAlignment="1">
      <alignment horizontal="center" vertical="center" textRotation="255" shrinkToFit="1"/>
    </xf>
    <xf numFmtId="49" fontId="11" fillId="0" borderId="0" xfId="0" applyNumberFormat="1" applyFont="1" applyAlignment="1">
      <alignment horizontal="center" vertical="center" textRotation="255" shrinkToFit="1"/>
    </xf>
    <xf numFmtId="49" fontId="11" fillId="0" borderId="7" xfId="0" applyNumberFormat="1" applyFont="1" applyBorder="1" applyAlignment="1">
      <alignment horizontal="center" vertical="center" textRotation="255" shrinkToFit="1"/>
    </xf>
    <xf numFmtId="49" fontId="11" fillId="0" borderId="8" xfId="0" applyNumberFormat="1" applyFont="1" applyBorder="1" applyAlignment="1">
      <alignment horizontal="center" vertical="center" textRotation="255" shrinkToFit="1"/>
    </xf>
    <xf numFmtId="49" fontId="11" fillId="0" borderId="1" xfId="0" applyNumberFormat="1" applyFont="1" applyBorder="1" applyAlignment="1">
      <alignment horizontal="center" vertical="center" textRotation="255" shrinkToFit="1"/>
    </xf>
    <xf numFmtId="49" fontId="11" fillId="0" borderId="9" xfId="0" applyNumberFormat="1" applyFont="1" applyBorder="1" applyAlignment="1">
      <alignment horizontal="center" vertical="center" textRotation="255" shrinkToFit="1"/>
    </xf>
    <xf numFmtId="49" fontId="32" fillId="0" borderId="35" xfId="0" applyNumberFormat="1" applyFont="1" applyBorder="1" applyAlignment="1">
      <alignment horizontal="center" vertical="center" shrinkToFit="1"/>
    </xf>
    <xf numFmtId="49" fontId="32" fillId="0" borderId="0" xfId="0" applyNumberFormat="1" applyFont="1" applyAlignment="1">
      <alignment horizontal="center" vertical="center" shrinkToFit="1"/>
    </xf>
    <xf numFmtId="49" fontId="32" fillId="0" borderId="0" xfId="0" applyNumberFormat="1" applyFont="1" applyAlignment="1" applyProtection="1">
      <alignment horizontal="left" vertical="center" shrinkToFit="1"/>
      <protection locked="0"/>
    </xf>
    <xf numFmtId="49" fontId="32" fillId="0" borderId="36" xfId="0" applyNumberFormat="1" applyFont="1" applyBorder="1" applyAlignment="1" applyProtection="1">
      <alignment horizontal="left" vertical="center" shrinkToFit="1"/>
      <protection locked="0"/>
    </xf>
    <xf numFmtId="49" fontId="32" fillId="0" borderId="37" xfId="0" applyNumberFormat="1" applyFont="1" applyBorder="1" applyAlignment="1">
      <alignment horizontal="center" vertical="center" shrinkToFit="1"/>
    </xf>
    <xf numFmtId="49" fontId="32" fillId="0" borderId="38" xfId="0" applyNumberFormat="1" applyFont="1" applyBorder="1" applyAlignment="1">
      <alignment horizontal="center" vertical="center" shrinkToFit="1"/>
    </xf>
    <xf numFmtId="49" fontId="32" fillId="0" borderId="38" xfId="0" applyNumberFormat="1" applyFont="1" applyBorder="1" applyAlignment="1" applyProtection="1">
      <alignment horizontal="left" vertical="center" shrinkToFit="1"/>
      <protection locked="0"/>
    </xf>
    <xf numFmtId="49" fontId="32" fillId="0" borderId="39" xfId="0" applyNumberFormat="1" applyFont="1" applyBorder="1" applyAlignment="1" applyProtection="1">
      <alignment horizontal="left" vertical="center" shrinkToFit="1"/>
      <protection locked="0"/>
    </xf>
    <xf numFmtId="0" fontId="6" fillId="0" borderId="0" xfId="0" applyFont="1" applyAlignment="1" applyProtection="1">
      <alignment horizontal="center" shrinkToFit="1"/>
      <protection locked="0"/>
    </xf>
    <xf numFmtId="0" fontId="6" fillId="0" borderId="0" xfId="0" applyFont="1" applyAlignment="1" applyProtection="1">
      <alignment horizontal="center"/>
      <protection locked="0"/>
    </xf>
    <xf numFmtId="49" fontId="6" fillId="0" borderId="0" xfId="0" applyNumberFormat="1" applyFont="1" applyAlignment="1" applyProtection="1">
      <alignment horizontal="center" shrinkToFit="1"/>
      <protection locked="0"/>
    </xf>
    <xf numFmtId="0" fontId="6" fillId="0" borderId="1" xfId="0" applyFont="1" applyBorder="1" applyProtection="1">
      <alignment vertical="center"/>
      <protection locked="0"/>
    </xf>
    <xf numFmtId="0" fontId="6" fillId="0" borderId="2" xfId="0" applyFont="1" applyBorder="1" applyProtection="1">
      <alignment vertical="center"/>
      <protection locked="0"/>
    </xf>
    <xf numFmtId="0" fontId="6" fillId="0" borderId="0" xfId="0" applyFont="1" applyAlignment="1" applyProtection="1">
      <protection locked="0"/>
    </xf>
    <xf numFmtId="0" fontId="6" fillId="0" borderId="0" xfId="0" applyFont="1" applyAlignment="1">
      <alignment horizontal="right"/>
    </xf>
    <xf numFmtId="4" fontId="6" fillId="0" borderId="0" xfId="0" applyNumberFormat="1" applyFont="1" applyAlignment="1" applyProtection="1">
      <alignment horizontal="right"/>
      <protection locked="0"/>
    </xf>
    <xf numFmtId="4" fontId="6" fillId="0" borderId="1" xfId="0" applyNumberFormat="1" applyFont="1" applyBorder="1" applyAlignment="1" applyProtection="1">
      <alignment horizontal="right"/>
      <protection locked="0"/>
    </xf>
    <xf numFmtId="0" fontId="6" fillId="0" borderId="0" xfId="0" applyFont="1" applyAlignment="1" applyProtection="1">
      <alignment horizontal="right"/>
      <protection locked="0"/>
    </xf>
    <xf numFmtId="0" fontId="6" fillId="0" borderId="0" xfId="0" applyFont="1" applyAlignment="1">
      <alignment horizontal="center"/>
    </xf>
    <xf numFmtId="0" fontId="6" fillId="0" borderId="2" xfId="0" applyFont="1" applyBorder="1" applyAlignment="1">
      <alignment horizontal="center"/>
    </xf>
    <xf numFmtId="4" fontId="0" fillId="0" borderId="0" xfId="0" applyNumberFormat="1" applyAlignment="1" applyProtection="1">
      <alignment horizontal="right"/>
      <protection locked="0"/>
    </xf>
    <xf numFmtId="0" fontId="6" fillId="0" borderId="2" xfId="0" applyFont="1" applyBorder="1" applyAlignment="1">
      <alignment horizontal="center" shrinkToFit="1"/>
    </xf>
    <xf numFmtId="0" fontId="6" fillId="0" borderId="1" xfId="0" applyFont="1" applyBorder="1" applyAlignment="1" applyProtection="1">
      <alignment horizontal="center" shrinkToFit="1"/>
      <protection locked="0"/>
    </xf>
    <xf numFmtId="0" fontId="6" fillId="0" borderId="0" xfId="0" applyFont="1" applyAlignment="1">
      <alignment horizontal="center" vertical="center"/>
    </xf>
    <xf numFmtId="0" fontId="6" fillId="0" borderId="1" xfId="0" applyFont="1" applyBorder="1" applyAlignment="1">
      <alignment horizontal="center" shrinkToFit="1"/>
    </xf>
    <xf numFmtId="0" fontId="6" fillId="0" borderId="0" xfId="0" applyFont="1" applyAlignment="1">
      <alignment horizontal="left"/>
    </xf>
    <xf numFmtId="0" fontId="6" fillId="0" borderId="1" xfId="0" applyFont="1" applyBorder="1" applyAlignment="1" applyProtection="1">
      <protection locked="0"/>
    </xf>
    <xf numFmtId="4" fontId="6" fillId="0" borderId="0" xfId="0" applyNumberFormat="1" applyFont="1" applyAlignment="1" applyProtection="1">
      <protection locked="0"/>
    </xf>
    <xf numFmtId="4" fontId="6" fillId="0" borderId="1" xfId="0" applyNumberFormat="1" applyFont="1" applyBorder="1" applyAlignment="1" applyProtection="1">
      <protection locked="0"/>
    </xf>
    <xf numFmtId="4" fontId="6" fillId="0" borderId="1" xfId="0" applyNumberFormat="1" applyFont="1" applyBorder="1" applyAlignment="1" applyProtection="1">
      <alignment shrinkToFit="1"/>
      <protection locked="0"/>
    </xf>
    <xf numFmtId="0" fontId="6" fillId="0" borderId="0" xfId="0" applyFont="1" applyProtection="1">
      <alignment vertical="center"/>
      <protection locked="0"/>
    </xf>
    <xf numFmtId="0" fontId="0" fillId="0" borderId="0" xfId="0" applyProtection="1">
      <alignment vertical="center"/>
      <protection locked="0"/>
    </xf>
    <xf numFmtId="0" fontId="0" fillId="0" borderId="1" xfId="0" applyBorder="1" applyProtection="1">
      <alignment vertical="center"/>
      <protection locked="0"/>
    </xf>
    <xf numFmtId="178" fontId="6" fillId="0" borderId="0" xfId="0" applyNumberFormat="1" applyFont="1" applyAlignment="1">
      <alignment horizontal="center"/>
    </xf>
    <xf numFmtId="58" fontId="6" fillId="0" borderId="51" xfId="0" applyNumberFormat="1" applyFont="1" applyBorder="1" applyAlignment="1" applyProtection="1">
      <alignment shrinkToFit="1"/>
      <protection hidden="1"/>
    </xf>
    <xf numFmtId="0" fontId="0" fillId="0" borderId="52" xfId="0" applyBorder="1" applyAlignment="1" applyProtection="1">
      <alignment shrinkToFit="1"/>
      <protection hidden="1"/>
    </xf>
    <xf numFmtId="58" fontId="6" fillId="0" borderId="51" xfId="0" applyNumberFormat="1" applyFont="1" applyBorder="1" applyAlignment="1">
      <alignment shrinkToFit="1"/>
    </xf>
    <xf numFmtId="0" fontId="0" fillId="0" borderId="52" xfId="0" applyBorder="1" applyAlignment="1">
      <alignment shrinkToFit="1"/>
    </xf>
    <xf numFmtId="184" fontId="6" fillId="2" borderId="0" xfId="0" applyNumberFormat="1" applyFont="1" applyFill="1" applyAlignment="1" applyProtection="1">
      <protection hidden="1"/>
    </xf>
    <xf numFmtId="49" fontId="6" fillId="0" borderId="0" xfId="0" applyNumberFormat="1" applyFont="1" applyAlignment="1" applyProtection="1">
      <protection locked="0"/>
    </xf>
    <xf numFmtId="0" fontId="6" fillId="0" borderId="0" xfId="0" applyFont="1" applyAlignment="1" applyProtection="1">
      <alignment vertical="top" wrapText="1"/>
      <protection hidden="1"/>
    </xf>
    <xf numFmtId="0" fontId="0" fillId="0" borderId="0" xfId="0" applyAlignment="1" applyProtection="1">
      <alignment vertical="top" wrapText="1"/>
      <protection hidden="1"/>
    </xf>
    <xf numFmtId="49" fontId="6" fillId="0" borderId="1" xfId="0" applyNumberFormat="1" applyFont="1" applyBorder="1" applyAlignment="1" applyProtection="1">
      <protection locked="0"/>
    </xf>
    <xf numFmtId="0" fontId="0" fillId="0" borderId="0" xfId="0" applyAlignment="1"/>
    <xf numFmtId="0" fontId="6" fillId="0" borderId="0" xfId="0" applyFont="1" applyAlignment="1" applyProtection="1">
      <alignment shrinkToFit="1"/>
      <protection locked="0"/>
    </xf>
    <xf numFmtId="0" fontId="6" fillId="2" borderId="0" xfId="0" applyFont="1" applyFill="1" applyAlignment="1" applyProtection="1">
      <protection locked="0"/>
    </xf>
    <xf numFmtId="0" fontId="6" fillId="0" borderId="0" xfId="0" applyFont="1" applyAlignment="1">
      <alignment horizontal="left" vertical="center"/>
    </xf>
    <xf numFmtId="49" fontId="6" fillId="0" borderId="0" xfId="0" applyNumberFormat="1" applyFont="1" applyAlignment="1">
      <alignment horizontal="center" vertical="center"/>
    </xf>
    <xf numFmtId="0" fontId="10" fillId="0" borderId="0" xfId="0" applyFont="1" applyAlignment="1">
      <alignment horizontal="left" vertical="center" wrapText="1"/>
    </xf>
    <xf numFmtId="0" fontId="11" fillId="0" borderId="4" xfId="0" applyFont="1" applyBorder="1" applyAlignment="1">
      <alignment horizontal="left" vertical="center" wrapText="1"/>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0" xfId="0" applyFont="1" applyAlignment="1">
      <alignment horizontal="left" vertical="center" wrapText="1"/>
    </xf>
    <xf numFmtId="0" fontId="11" fillId="0" borderId="7" xfId="0" applyFont="1" applyBorder="1" applyAlignment="1">
      <alignment horizontal="left" vertical="center" wrapText="1"/>
    </xf>
    <xf numFmtId="0" fontId="14" fillId="0" borderId="11" xfId="0" applyFont="1" applyBorder="1" applyAlignment="1">
      <alignment vertical="center" wrapText="1"/>
    </xf>
    <xf numFmtId="0" fontId="14" fillId="0" borderId="3" xfId="0" applyFont="1" applyBorder="1" applyAlignment="1">
      <alignment vertical="center" wrapText="1"/>
    </xf>
    <xf numFmtId="0" fontId="14" fillId="0" borderId="12" xfId="0" applyFont="1" applyBorder="1" applyAlignment="1">
      <alignment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4" xfId="0" applyFont="1" applyBorder="1" applyAlignment="1" applyProtection="1">
      <alignment vertical="top" wrapText="1"/>
      <protection locked="0"/>
    </xf>
    <xf numFmtId="0" fontId="11" fillId="0" borderId="5" xfId="0"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11" fillId="0" borderId="7"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1" fillId="0" borderId="9" xfId="0" applyFont="1" applyBorder="1" applyAlignment="1" applyProtection="1">
      <alignment vertical="top" wrapText="1"/>
      <protection locked="0"/>
    </xf>
    <xf numFmtId="0" fontId="11" fillId="0" borderId="12" xfId="0" applyFont="1" applyBorder="1" applyAlignment="1">
      <alignment horizontal="center" vertical="center" textRotation="255" shrinkToFit="1"/>
    </xf>
    <xf numFmtId="0" fontId="11" fillId="0" borderId="11" xfId="0" applyFont="1" applyBorder="1" applyAlignment="1" applyProtection="1">
      <alignment vertical="top" wrapText="1"/>
      <protection locked="0"/>
    </xf>
    <xf numFmtId="0" fontId="11" fillId="0" borderId="12" xfId="0" applyFont="1" applyBorder="1" applyAlignment="1" applyProtection="1">
      <alignment vertical="top" wrapText="1"/>
      <protection locked="0"/>
    </xf>
    <xf numFmtId="0" fontId="11" fillId="0" borderId="11" xfId="0" applyFont="1" applyBorder="1" applyAlignment="1">
      <alignment horizontal="left" vertical="center" wrapText="1"/>
    </xf>
    <xf numFmtId="0" fontId="11" fillId="0" borderId="3" xfId="0" applyFont="1" applyBorder="1" applyAlignment="1">
      <alignment horizontal="left" vertical="center" wrapText="1"/>
    </xf>
    <xf numFmtId="0" fontId="11" fillId="0" borderId="12" xfId="0" applyFont="1" applyBorder="1" applyAlignment="1">
      <alignment horizontal="left" vertical="center" wrapText="1"/>
    </xf>
    <xf numFmtId="0" fontId="7" fillId="0" borderId="25" xfId="0" applyFont="1" applyBorder="1">
      <alignment vertical="center"/>
    </xf>
    <xf numFmtId="0" fontId="7" fillId="0" borderId="16" xfId="0" applyFont="1" applyBorder="1">
      <alignment vertical="center"/>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center" vertical="center" textRotation="255" shrinkToFit="1"/>
    </xf>
    <xf numFmtId="0" fontId="11" fillId="0" borderId="13"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1" fillId="0" borderId="4" xfId="0" applyFont="1" applyBorder="1" applyAlignment="1">
      <alignment horizontal="center" vertical="center" textRotation="255" wrapText="1"/>
    </xf>
    <xf numFmtId="0" fontId="11" fillId="0" borderId="5"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11" fillId="0" borderId="25" xfId="0" applyFont="1" applyBorder="1" applyAlignment="1" applyProtection="1">
      <alignment vertical="top" wrapText="1"/>
      <protection locked="0"/>
    </xf>
    <xf numFmtId="0" fontId="14" fillId="0" borderId="11" xfId="0" applyFont="1" applyBorder="1" applyAlignment="1">
      <alignment horizontal="left" vertical="center" wrapText="1"/>
    </xf>
    <xf numFmtId="0" fontId="14" fillId="0" borderId="3" xfId="0" applyFont="1" applyBorder="1" applyAlignment="1">
      <alignment horizontal="left" vertical="center" wrapText="1"/>
    </xf>
    <xf numFmtId="0" fontId="14" fillId="0" borderId="12" xfId="0" applyFont="1" applyBorder="1" applyAlignment="1">
      <alignment horizontal="left" vertical="center" wrapText="1"/>
    </xf>
    <xf numFmtId="0" fontId="11" fillId="0" borderId="15"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35" fillId="0" borderId="11" xfId="0" applyFont="1"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36" fillId="0" borderId="11" xfId="0" applyFont="1" applyBorder="1" applyAlignment="1" applyProtection="1">
      <alignment vertical="center" shrinkToFit="1"/>
      <protection locked="0"/>
    </xf>
    <xf numFmtId="0" fontId="38" fillId="4" borderId="0" xfId="3" applyNumberFormat="1" applyFont="1" applyFill="1" applyAlignment="1" applyProtection="1">
      <alignment vertical="center"/>
      <protection locked="0"/>
    </xf>
    <xf numFmtId="0" fontId="38" fillId="4" borderId="0" xfId="0" applyFont="1" applyFill="1" applyProtection="1">
      <alignment vertical="center"/>
      <protection locked="0"/>
    </xf>
    <xf numFmtId="0" fontId="7" fillId="0" borderId="0" xfId="0" applyFont="1" applyAlignment="1">
      <alignment horizontal="center" vertical="center"/>
    </xf>
    <xf numFmtId="0" fontId="7" fillId="0" borderId="13" xfId="0" applyFont="1" applyBorder="1" applyAlignment="1" applyProtection="1">
      <alignment horizontal="center" vertical="center"/>
      <protection locked="0"/>
    </xf>
    <xf numFmtId="0" fontId="11" fillId="0" borderId="0" xfId="0" applyFont="1" applyAlignment="1">
      <alignment horizontal="left" wrapText="1"/>
    </xf>
    <xf numFmtId="0" fontId="11" fillId="0" borderId="1" xfId="0" applyFont="1" applyBorder="1" applyAlignment="1">
      <alignment horizontal="left" wrapText="1"/>
    </xf>
    <xf numFmtId="0" fontId="6" fillId="0" borderId="13" xfId="0" applyFont="1" applyBorder="1" applyAlignment="1">
      <alignment horizontal="center" vertical="center" wrapText="1"/>
    </xf>
    <xf numFmtId="0" fontId="7" fillId="0" borderId="13" xfId="0" applyFont="1" applyBorder="1" applyAlignment="1">
      <alignment horizontal="center" vertical="center"/>
    </xf>
    <xf numFmtId="0" fontId="14" fillId="0" borderId="4" xfId="0" applyFont="1" applyBorder="1" applyAlignment="1">
      <alignment horizontal="left" vertical="center" wrapText="1"/>
    </xf>
    <xf numFmtId="0" fontId="14" fillId="0" borderId="2" xfId="0" applyFont="1" applyBorder="1" applyAlignment="1">
      <alignment horizontal="left" vertical="center" wrapText="1"/>
    </xf>
    <xf numFmtId="0" fontId="11" fillId="0" borderId="13" xfId="0" applyFont="1" applyBorder="1" applyAlignment="1">
      <alignment horizontal="left" vertical="center" wrapText="1"/>
    </xf>
    <xf numFmtId="0" fontId="14" fillId="0" borderId="8" xfId="0" applyFont="1" applyBorder="1" applyAlignment="1">
      <alignment horizontal="left" vertical="center" wrapText="1"/>
    </xf>
    <xf numFmtId="0" fontId="14" fillId="0" borderId="1" xfId="0" applyFont="1" applyBorder="1" applyAlignment="1">
      <alignment horizontal="left" vertical="center" wrapText="1"/>
    </xf>
    <xf numFmtId="0" fontId="14" fillId="0" borderId="9" xfId="0" applyFont="1" applyBorder="1" applyAlignment="1">
      <alignment horizontal="left" vertical="center" wrapText="1"/>
    </xf>
    <xf numFmtId="0" fontId="11" fillId="0" borderId="13" xfId="0" applyFont="1" applyBorder="1" applyAlignment="1">
      <alignment horizontal="center" vertical="center" textRotation="255"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15" xfId="0" applyFont="1" applyBorder="1" applyAlignment="1" applyProtection="1">
      <alignment vertical="top" wrapText="1"/>
      <protection locked="0"/>
    </xf>
    <xf numFmtId="0" fontId="11" fillId="0" borderId="0" xfId="0" applyFont="1" applyAlignment="1">
      <alignment horizontal="center" vertical="center" textRotation="255" wrapText="1"/>
    </xf>
    <xf numFmtId="0" fontId="11" fillId="0" borderId="1" xfId="0" applyFont="1" applyBorder="1" applyAlignment="1">
      <alignment horizontal="center" vertical="center" textRotation="255" wrapText="1"/>
    </xf>
    <xf numFmtId="0" fontId="11" fillId="0" borderId="16" xfId="0" applyFont="1" applyBorder="1" applyAlignment="1">
      <alignment horizontal="left" vertical="center" wrapText="1"/>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1" fillId="0" borderId="4"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13" xfId="0" applyFont="1" applyBorder="1" applyAlignment="1" applyProtection="1">
      <alignment vertical="top" wrapText="1"/>
      <protection locked="0"/>
    </xf>
    <xf numFmtId="0" fontId="11" fillId="0" borderId="2" xfId="0" quotePrefix="1" applyFont="1" applyBorder="1" applyAlignment="1">
      <alignment horizontal="left" vertical="center" wrapText="1"/>
    </xf>
    <xf numFmtId="0" fontId="11" fillId="0" borderId="0" xfId="0" quotePrefix="1" applyFont="1" applyAlignment="1">
      <alignment horizontal="left" vertical="center" wrapText="1"/>
    </xf>
    <xf numFmtId="0" fontId="11" fillId="0" borderId="7" xfId="0" quotePrefix="1" applyFont="1" applyBorder="1" applyAlignment="1">
      <alignment horizontal="left" vertical="center" wrapText="1"/>
    </xf>
    <xf numFmtId="0" fontId="11" fillId="0" borderId="6" xfId="0" quotePrefix="1" applyFont="1" applyBorder="1" applyAlignment="1">
      <alignment horizontal="left" vertical="center" wrapText="1"/>
    </xf>
    <xf numFmtId="0" fontId="11" fillId="0" borderId="8" xfId="0" quotePrefix="1" applyFont="1" applyBorder="1" applyAlignment="1">
      <alignment horizontal="left" vertical="center" wrapText="1"/>
    </xf>
    <xf numFmtId="0" fontId="11" fillId="0" borderId="1" xfId="0" quotePrefix="1" applyFont="1" applyBorder="1" applyAlignment="1">
      <alignment horizontal="left" vertical="center" wrapText="1"/>
    </xf>
    <xf numFmtId="0" fontId="11" fillId="0" borderId="9" xfId="0" quotePrefix="1" applyFont="1" applyBorder="1" applyAlignment="1">
      <alignment horizontal="left" vertical="center" wrapText="1"/>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34" fillId="0" borderId="4" xfId="0" applyFont="1" applyBorder="1" applyAlignment="1">
      <alignment horizontal="left" vertical="center" wrapText="1"/>
    </xf>
    <xf numFmtId="0" fontId="34" fillId="0" borderId="2" xfId="0" quotePrefix="1" applyFont="1" applyBorder="1" applyAlignment="1">
      <alignment horizontal="left" vertical="center" wrapText="1"/>
    </xf>
    <xf numFmtId="0" fontId="34" fillId="0" borderId="6" xfId="0" quotePrefix="1" applyFont="1" applyBorder="1" applyAlignment="1">
      <alignment horizontal="left" vertical="center" wrapText="1"/>
    </xf>
    <xf numFmtId="0" fontId="34" fillId="0" borderId="0" xfId="0" quotePrefix="1" applyFont="1" applyAlignment="1">
      <alignment horizontal="left" vertical="center" wrapText="1"/>
    </xf>
    <xf numFmtId="0" fontId="11" fillId="0" borderId="8"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42" fillId="0" borderId="4" xfId="0" applyFont="1" applyBorder="1" applyAlignment="1">
      <alignment horizontal="left" vertical="center" wrapText="1"/>
    </xf>
    <xf numFmtId="0" fontId="42" fillId="0" borderId="2" xfId="0" quotePrefix="1" applyFont="1" applyBorder="1" applyAlignment="1">
      <alignment horizontal="left" vertical="center" wrapText="1"/>
    </xf>
    <xf numFmtId="0" fontId="42" fillId="0" borderId="6" xfId="0" quotePrefix="1" applyFont="1" applyBorder="1" applyAlignment="1">
      <alignment horizontal="left" vertical="center" wrapText="1"/>
    </xf>
    <xf numFmtId="0" fontId="42" fillId="0" borderId="0" xfId="0" quotePrefix="1" applyFont="1" applyAlignment="1">
      <alignment horizontal="left" vertical="center" wrapText="1"/>
    </xf>
    <xf numFmtId="0" fontId="11" fillId="0" borderId="0" xfId="0" applyFont="1" applyAlignment="1">
      <alignment vertical="top"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11" fillId="0" borderId="13" xfId="0" applyFont="1" applyBorder="1" applyAlignment="1">
      <alignment vertical="center" wrapText="1"/>
    </xf>
    <xf numFmtId="0" fontId="11" fillId="0" borderId="11" xfId="0" applyFont="1" applyBorder="1" applyAlignment="1">
      <alignment vertical="center" wrapText="1"/>
    </xf>
    <xf numFmtId="0" fontId="0" fillId="0" borderId="5"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6" fillId="0" borderId="0" xfId="0" applyFont="1" applyAlignment="1">
      <alignment horizontal="left" vertical="center" wrapText="1"/>
    </xf>
    <xf numFmtId="0" fontId="11" fillId="0" borderId="11" xfId="0" quotePrefix="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183" fontId="11" fillId="0" borderId="11" xfId="0" applyNumberFormat="1" applyFont="1" applyBorder="1" applyAlignment="1" applyProtection="1">
      <alignment horizontal="center" vertical="center" wrapText="1"/>
      <protection locked="0"/>
    </xf>
    <xf numFmtId="183" fontId="11" fillId="0" borderId="12"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1" fillId="0" borderId="3" xfId="0" applyFont="1" applyBorder="1" applyAlignment="1" applyProtection="1">
      <alignment vertical="center" wrapText="1"/>
      <protection locked="0"/>
    </xf>
    <xf numFmtId="0" fontId="11" fillId="0" borderId="12" xfId="0" applyFont="1" applyBorder="1" applyAlignment="1" applyProtection="1">
      <alignment vertical="center" wrapText="1"/>
      <protection locked="0"/>
    </xf>
    <xf numFmtId="0" fontId="11" fillId="0" borderId="11" xfId="0" applyFont="1" applyBorder="1" applyAlignment="1">
      <alignment horizontal="center" vertical="center" wrapText="1"/>
    </xf>
    <xf numFmtId="0" fontId="6" fillId="0" borderId="1" xfId="0" applyFont="1" applyBorder="1" applyAlignment="1" applyProtection="1">
      <alignment horizontal="left" vertical="center" shrinkToFit="1"/>
      <protection locked="0"/>
    </xf>
    <xf numFmtId="0" fontId="33" fillId="0" borderId="1" xfId="0" applyFont="1" applyBorder="1" applyAlignment="1" applyProtection="1">
      <alignment horizontal="left" vertical="center" shrinkToFit="1"/>
      <protection locked="0"/>
    </xf>
    <xf numFmtId="0" fontId="11" fillId="0" borderId="4"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8" xfId="0" applyFont="1" applyBorder="1" applyAlignment="1">
      <alignment horizontal="justify" vertical="center" wrapText="1"/>
    </xf>
    <xf numFmtId="0" fontId="11" fillId="0" borderId="9" xfId="0" applyFont="1" applyBorder="1" applyAlignment="1">
      <alignment horizontal="justify" vertical="center" wrapText="1"/>
    </xf>
    <xf numFmtId="0" fontId="6" fillId="0" borderId="0" xfId="0" applyFont="1" applyAlignment="1">
      <alignment shrinkToFit="1"/>
    </xf>
    <xf numFmtId="0" fontId="6" fillId="0" borderId="0" xfId="0" applyFont="1" applyAlignment="1" applyProtection="1">
      <alignment vertical="top" wrapText="1"/>
      <protection locked="0"/>
    </xf>
    <xf numFmtId="0" fontId="0" fillId="0" borderId="0" xfId="0">
      <alignment vertical="center"/>
    </xf>
    <xf numFmtId="0" fontId="6" fillId="0" borderId="0" xfId="0" applyFont="1" applyAlignment="1">
      <alignment vertical="top" wrapText="1"/>
    </xf>
    <xf numFmtId="0" fontId="7" fillId="0" borderId="0" xfId="0" applyFont="1" applyAlignment="1">
      <alignment vertical="top" wrapText="1"/>
    </xf>
    <xf numFmtId="49" fontId="6" fillId="0" borderId="0" xfId="0" applyNumberFormat="1" applyFont="1" applyAlignment="1">
      <alignment horizontal="left"/>
    </xf>
    <xf numFmtId="0" fontId="6" fillId="0" borderId="1" xfId="0" applyFont="1" applyBorder="1" applyAlignment="1">
      <alignment shrinkToFit="1"/>
    </xf>
    <xf numFmtId="0" fontId="10" fillId="0" borderId="15" xfId="0" applyFont="1" applyBorder="1" applyAlignment="1">
      <alignment horizontal="center" vertical="center" textRotation="255" shrinkToFit="1"/>
    </xf>
    <xf numFmtId="0" fontId="10" fillId="0" borderId="25"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181" fontId="26" fillId="0" borderId="0" xfId="0" applyNumberFormat="1" applyFont="1" applyAlignment="1">
      <alignment horizontal="right" vertical="top"/>
    </xf>
    <xf numFmtId="179" fontId="26" fillId="0" borderId="0" xfId="0" applyNumberFormat="1" applyFont="1" applyAlignment="1">
      <alignment horizontal="left" vertical="top"/>
    </xf>
    <xf numFmtId="49" fontId="6" fillId="0" borderId="0" xfId="0" applyNumberFormat="1" applyFont="1" applyAlignment="1" applyProtection="1">
      <alignment vertical="center" shrinkToFit="1"/>
      <protection locked="0"/>
    </xf>
    <xf numFmtId="49" fontId="0" fillId="0" borderId="0" xfId="0" applyNumberFormat="1" applyAlignment="1" applyProtection="1">
      <alignment vertical="center" shrinkToFit="1"/>
      <protection locked="0"/>
    </xf>
    <xf numFmtId="49" fontId="6" fillId="0" borderId="1" xfId="0" applyNumberFormat="1" applyFon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4" fontId="6" fillId="0" borderId="0" xfId="0" applyNumberFormat="1" applyFont="1" applyAlignment="1">
      <alignment vertical="center" shrinkToFit="1"/>
    </xf>
    <xf numFmtId="4" fontId="0" fillId="0" borderId="0" xfId="0" applyNumberFormat="1" applyAlignment="1">
      <alignment vertical="center" shrinkToFit="1"/>
    </xf>
    <xf numFmtId="4" fontId="6" fillId="0" borderId="1" xfId="0" applyNumberFormat="1" applyFont="1" applyBorder="1">
      <alignment vertical="center"/>
    </xf>
    <xf numFmtId="4" fontId="0" fillId="0" borderId="1" xfId="0" applyNumberFormat="1" applyBorder="1">
      <alignment vertical="center"/>
    </xf>
    <xf numFmtId="0" fontId="6" fillId="0" borderId="2" xfId="0" applyFont="1" applyBorder="1" applyAlignment="1">
      <alignment horizontal="center" vertical="center"/>
    </xf>
    <xf numFmtId="0" fontId="6" fillId="0" borderId="0" xfId="0" applyFont="1" applyAlignment="1">
      <alignment vertical="center" shrinkToFit="1"/>
    </xf>
    <xf numFmtId="0" fontId="6" fillId="0" borderId="0" xfId="0" applyFont="1" applyAlignment="1">
      <alignment horizontal="center" vertical="center" shrinkToFit="1"/>
    </xf>
    <xf numFmtId="182" fontId="6" fillId="0" borderId="0" xfId="0" applyNumberFormat="1" applyFont="1">
      <alignment vertical="center"/>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6" fillId="0" borderId="0" xfId="0" applyFont="1" applyAlignment="1">
      <alignment horizontal="left" vertical="center" shrinkToFit="1"/>
    </xf>
    <xf numFmtId="0" fontId="0" fillId="0" borderId="0" xfId="0" applyAlignment="1">
      <alignment horizontal="left" vertical="center" shrinkToFit="1"/>
    </xf>
    <xf numFmtId="0" fontId="6" fillId="0" borderId="0" xfId="0" applyFont="1" applyAlignment="1">
      <alignment horizontal="right" vertical="center"/>
    </xf>
    <xf numFmtId="0" fontId="6" fillId="0" borderId="1" xfId="0" applyFont="1" applyBorder="1" applyAlignment="1">
      <alignment vertical="center" shrinkToFit="1"/>
    </xf>
    <xf numFmtId="0" fontId="6" fillId="0" borderId="2" xfId="0" applyFont="1" applyBorder="1">
      <alignment vertical="center"/>
    </xf>
    <xf numFmtId="0" fontId="0" fillId="0" borderId="2" xfId="0" applyBorder="1">
      <alignment vertical="center"/>
    </xf>
    <xf numFmtId="0" fontId="6" fillId="0" borderId="0" xfId="0" applyFont="1" applyAlignment="1">
      <alignment horizontal="left" vertical="top" wrapText="1"/>
    </xf>
    <xf numFmtId="0" fontId="6" fillId="0" borderId="1" xfId="0" applyFont="1" applyBorder="1">
      <alignment vertical="center"/>
    </xf>
    <xf numFmtId="182" fontId="6" fillId="0" borderId="1" xfId="0" applyNumberFormat="1" applyFont="1" applyBorder="1">
      <alignment vertical="center"/>
    </xf>
    <xf numFmtId="0" fontId="4" fillId="0" borderId="11" xfId="2" applyFont="1" applyBorder="1" applyAlignment="1">
      <alignment shrinkToFit="1"/>
    </xf>
    <xf numFmtId="0" fontId="4" fillId="0" borderId="3" xfId="2" applyFont="1" applyBorder="1" applyAlignment="1">
      <alignment shrinkToFit="1"/>
    </xf>
    <xf numFmtId="0" fontId="4" fillId="0" borderId="12" xfId="2" applyFont="1" applyBorder="1" applyAlignment="1">
      <alignment shrinkToFit="1"/>
    </xf>
    <xf numFmtId="0" fontId="19" fillId="0" borderId="1" xfId="2" applyFont="1" applyBorder="1" applyAlignment="1">
      <alignment horizontal="center"/>
    </xf>
    <xf numFmtId="20" fontId="4" fillId="0" borderId="4" xfId="2" applyNumberFormat="1" applyFont="1" applyBorder="1" applyAlignment="1">
      <alignment horizontal="center"/>
    </xf>
    <xf numFmtId="20" fontId="4" fillId="0" borderId="2" xfId="2" applyNumberFormat="1" applyFont="1" applyBorder="1" applyAlignment="1">
      <alignment horizontal="center"/>
    </xf>
    <xf numFmtId="20" fontId="4" fillId="0" borderId="5" xfId="2" applyNumberFormat="1" applyFont="1" applyBorder="1" applyAlignment="1">
      <alignment horizontal="center"/>
    </xf>
    <xf numFmtId="20" fontId="4" fillId="0" borderId="6" xfId="2" applyNumberFormat="1" applyFont="1" applyBorder="1" applyAlignment="1">
      <alignment horizontal="center"/>
    </xf>
    <xf numFmtId="20" fontId="4" fillId="0" borderId="0" xfId="2" applyNumberFormat="1" applyFont="1" applyAlignment="1">
      <alignment horizontal="center"/>
    </xf>
    <xf numFmtId="20" fontId="4" fillId="0" borderId="7" xfId="2" applyNumberFormat="1" applyFont="1" applyBorder="1" applyAlignment="1">
      <alignment horizontal="center"/>
    </xf>
    <xf numFmtId="0" fontId="4" fillId="0" borderId="11" xfId="2" applyFont="1" applyBorder="1" applyAlignment="1">
      <alignment horizontal="center" wrapText="1"/>
    </xf>
    <xf numFmtId="0" fontId="4" fillId="0" borderId="3" xfId="2" applyFont="1" applyBorder="1" applyAlignment="1">
      <alignment horizontal="center" wrapText="1"/>
    </xf>
    <xf numFmtId="0" fontId="4" fillId="0" borderId="12" xfId="2" applyFont="1" applyBorder="1" applyAlignment="1">
      <alignment horizontal="center" wrapText="1"/>
    </xf>
    <xf numFmtId="0" fontId="20" fillId="0" borderId="11" xfId="2" applyFont="1" applyBorder="1" applyAlignment="1">
      <alignment shrinkToFit="1"/>
    </xf>
    <xf numFmtId="0" fontId="20" fillId="0" borderId="3" xfId="2" applyFont="1" applyBorder="1" applyAlignment="1">
      <alignment shrinkToFit="1"/>
    </xf>
    <xf numFmtId="0" fontId="20" fillId="0" borderId="12" xfId="2" applyFont="1" applyBorder="1" applyAlignment="1">
      <alignment shrinkToFit="1"/>
    </xf>
    <xf numFmtId="0" fontId="0" fillId="0" borderId="3" xfId="0" applyBorder="1" applyAlignment="1">
      <alignment shrinkToFit="1"/>
    </xf>
    <xf numFmtId="0" fontId="0" fillId="0" borderId="12" xfId="0" applyBorder="1" applyAlignment="1">
      <alignment shrinkToFit="1"/>
    </xf>
    <xf numFmtId="0" fontId="4" fillId="0" borderId="4" xfId="2" applyFont="1" applyBorder="1" applyAlignment="1">
      <alignment shrinkToFit="1"/>
    </xf>
    <xf numFmtId="0" fontId="4" fillId="0" borderId="2" xfId="2" applyFont="1" applyBorder="1" applyAlignment="1">
      <alignment shrinkToFit="1"/>
    </xf>
    <xf numFmtId="0" fontId="4" fillId="0" borderId="5" xfId="2" applyFont="1" applyBorder="1" applyAlignment="1">
      <alignment shrinkToFit="1"/>
    </xf>
    <xf numFmtId="0" fontId="3" fillId="0" borderId="0" xfId="1" applyFont="1" applyAlignment="1">
      <alignment horizontal="left" vertical="top" wrapText="1"/>
    </xf>
    <xf numFmtId="0" fontId="3" fillId="0" borderId="13" xfId="1" applyFont="1" applyBorder="1" applyAlignment="1">
      <alignment horizontal="center" vertical="center" wrapText="1"/>
    </xf>
    <xf numFmtId="0" fontId="23" fillId="0" borderId="25" xfId="1" applyFont="1" applyBorder="1" applyAlignment="1" applyProtection="1">
      <alignment horizontal="center" vertical="center" wrapText="1"/>
      <protection locked="0"/>
    </xf>
    <xf numFmtId="0" fontId="23" fillId="0" borderId="16" xfId="1" applyFont="1" applyBorder="1" applyAlignment="1" applyProtection="1">
      <alignment horizontal="center" vertical="center" wrapText="1"/>
      <protection locked="0"/>
    </xf>
    <xf numFmtId="0" fontId="3" fillId="0" borderId="30" xfId="1" applyFont="1" applyBorder="1" applyAlignment="1">
      <alignment horizontal="left" vertical="top" wrapText="1"/>
    </xf>
    <xf numFmtId="0" fontId="3" fillId="0" borderId="31" xfId="1" applyFont="1" applyBorder="1" applyAlignment="1">
      <alignment horizontal="left" vertical="top" wrapText="1"/>
    </xf>
    <xf numFmtId="0" fontId="3" fillId="0" borderId="2" xfId="1" applyFont="1" applyBorder="1" applyAlignment="1">
      <alignment horizontal="left" vertical="center" wrapText="1"/>
    </xf>
    <xf numFmtId="0" fontId="30" fillId="0" borderId="26" xfId="1" applyFont="1" applyBorder="1" applyAlignment="1" applyProtection="1">
      <alignment horizontal="justify" vertical="center"/>
      <protection locked="0"/>
    </xf>
    <xf numFmtId="0" fontId="30" fillId="0" borderId="27" xfId="1" applyFont="1" applyBorder="1" applyAlignment="1" applyProtection="1">
      <alignment horizontal="justify" vertical="center"/>
      <protection locked="0"/>
    </xf>
    <xf numFmtId="0" fontId="30" fillId="0" borderId="26" xfId="1" applyFont="1" applyBorder="1" applyAlignment="1" applyProtection="1">
      <alignment horizontal="justify" vertical="center" wrapText="1"/>
      <protection locked="0"/>
    </xf>
    <xf numFmtId="0" fontId="30" fillId="0" borderId="27" xfId="1" applyFont="1" applyBorder="1" applyAlignment="1" applyProtection="1">
      <alignment horizontal="justify" vertical="center" wrapText="1"/>
      <protection locked="0"/>
    </xf>
    <xf numFmtId="0" fontId="30" fillId="0" borderId="28" xfId="1" applyFont="1" applyBorder="1" applyAlignment="1" applyProtection="1">
      <alignment horizontal="justify" vertical="center"/>
      <protection locked="0"/>
    </xf>
    <xf numFmtId="0" fontId="30" fillId="0" borderId="29" xfId="1" applyFont="1" applyBorder="1" applyAlignment="1" applyProtection="1">
      <alignment horizontal="justify" vertical="center"/>
      <protection locked="0"/>
    </xf>
    <xf numFmtId="0" fontId="23" fillId="0" borderId="11" xfId="1" applyFont="1" applyBorder="1" applyAlignment="1" applyProtection="1">
      <alignment horizontal="center" vertical="center" wrapText="1"/>
      <protection locked="0"/>
    </xf>
    <xf numFmtId="0" fontId="23" fillId="0" borderId="12" xfId="1" applyFont="1" applyBorder="1" applyAlignment="1" applyProtection="1">
      <alignment horizontal="center" vertical="center" wrapText="1"/>
      <protection locked="0"/>
    </xf>
    <xf numFmtId="0" fontId="3" fillId="0" borderId="4" xfId="1" applyFont="1" applyBorder="1" applyAlignment="1">
      <alignment horizontal="center" vertical="center" wrapText="1"/>
    </xf>
    <xf numFmtId="0" fontId="3" fillId="0" borderId="5"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2" xfId="1" applyFont="1" applyBorder="1" applyAlignment="1">
      <alignment horizontal="center" vertical="center" wrapText="1"/>
    </xf>
    <xf numFmtId="0" fontId="3" fillId="0" borderId="6" xfId="1" applyFont="1" applyBorder="1" applyAlignment="1">
      <alignment horizontal="center" vertical="center" wrapText="1"/>
    </xf>
    <xf numFmtId="0" fontId="3" fillId="0" borderId="0" xfId="1" applyFont="1" applyAlignment="1">
      <alignment horizontal="center" vertical="center" wrapText="1"/>
    </xf>
    <xf numFmtId="0" fontId="3" fillId="0" borderId="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vertical="top" wrapText="1"/>
    </xf>
    <xf numFmtId="0" fontId="22" fillId="0" borderId="0" xfId="1" applyFont="1" applyAlignment="1">
      <alignment horizontal="center" vertical="center"/>
    </xf>
    <xf numFmtId="0" fontId="30" fillId="0" borderId="28" xfId="1" applyFont="1" applyBorder="1" applyAlignment="1" applyProtection="1">
      <alignment horizontal="justify" vertical="center" wrapText="1"/>
      <protection locked="0"/>
    </xf>
    <xf numFmtId="0" fontId="30" fillId="0" borderId="29" xfId="1" applyFont="1" applyBorder="1" applyAlignment="1" applyProtection="1">
      <alignment horizontal="justify" vertical="center" wrapText="1"/>
      <protection locked="0"/>
    </xf>
  </cellXfs>
  <cellStyles count="4">
    <cellStyle name="ハイパーリンク" xfId="3" builtinId="8"/>
    <cellStyle name="標準" xfId="0" builtinId="0"/>
    <cellStyle name="標準_写真" xfId="1" xr:uid="{00000000-0005-0000-0000-000001000000}"/>
    <cellStyle name="標準_図面" xfId="2" xr:uid="{00000000-0005-0000-0000-000002000000}"/>
  </cellStyles>
  <dxfs count="4">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BA48" lockText="1" noThreeD="1"/>
</file>

<file path=xl/ctrlProps/ctrlProp10.xml><?xml version="1.0" encoding="utf-8"?>
<formControlPr xmlns="http://schemas.microsoft.com/office/spreadsheetml/2009/9/main" objectType="CheckBox" fmlaLink="BD4" lockText="1" noThreeD="1"/>
</file>

<file path=xl/ctrlProps/ctrlProp100.xml><?xml version="1.0" encoding="utf-8"?>
<formControlPr xmlns="http://schemas.microsoft.com/office/spreadsheetml/2009/9/main" objectType="CheckBox" fmlaLink="BB48" lockText="1" noThreeD="1"/>
</file>

<file path=xl/ctrlProps/ctrlProp101.xml><?xml version="1.0" encoding="utf-8"?>
<formControlPr xmlns="http://schemas.microsoft.com/office/spreadsheetml/2009/9/main" objectType="CheckBox" fmlaLink="BC48" lockText="1" noThreeD="1"/>
</file>

<file path=xl/ctrlProps/ctrlProp102.xml><?xml version="1.0" encoding="utf-8"?>
<formControlPr xmlns="http://schemas.microsoft.com/office/spreadsheetml/2009/9/main" objectType="CheckBox" fmlaLink="BD48" lockText="1" noThreeD="1"/>
</file>

<file path=xl/ctrlProps/ctrlProp103.xml><?xml version="1.0" encoding="utf-8"?>
<formControlPr xmlns="http://schemas.microsoft.com/office/spreadsheetml/2009/9/main" objectType="CheckBox" fmlaLink="BE48" lockText="1" noThreeD="1"/>
</file>

<file path=xl/ctrlProps/ctrlProp104.xml><?xml version="1.0" encoding="utf-8"?>
<formControlPr xmlns="http://schemas.microsoft.com/office/spreadsheetml/2009/9/main" objectType="CheckBox" fmlaLink="BA50" lockText="1" noThreeD="1"/>
</file>

<file path=xl/ctrlProps/ctrlProp105.xml><?xml version="1.0" encoding="utf-8"?>
<formControlPr xmlns="http://schemas.microsoft.com/office/spreadsheetml/2009/9/main" objectType="CheckBox" fmlaLink="BB50" lockText="1" noThreeD="1"/>
</file>

<file path=xl/ctrlProps/ctrlProp106.xml><?xml version="1.0" encoding="utf-8"?>
<formControlPr xmlns="http://schemas.microsoft.com/office/spreadsheetml/2009/9/main" objectType="CheckBox" fmlaLink="BC50" lockText="1" noThreeD="1"/>
</file>

<file path=xl/ctrlProps/ctrlProp107.xml><?xml version="1.0" encoding="utf-8"?>
<formControlPr xmlns="http://schemas.microsoft.com/office/spreadsheetml/2009/9/main" objectType="CheckBox" fmlaLink="BA52" lockText="1" noThreeD="1"/>
</file>

<file path=xl/ctrlProps/ctrlProp108.xml><?xml version="1.0" encoding="utf-8"?>
<formControlPr xmlns="http://schemas.microsoft.com/office/spreadsheetml/2009/9/main" objectType="CheckBox" fmlaLink="BB52" lockText="1" noThreeD="1"/>
</file>

<file path=xl/ctrlProps/ctrlProp109.xml><?xml version="1.0" encoding="utf-8"?>
<formControlPr xmlns="http://schemas.microsoft.com/office/spreadsheetml/2009/9/main" objectType="CheckBox" fmlaLink="BA53" lockText="1" noThreeD="1"/>
</file>

<file path=xl/ctrlProps/ctrlProp11.xml><?xml version="1.0" encoding="utf-8"?>
<formControlPr xmlns="http://schemas.microsoft.com/office/spreadsheetml/2009/9/main" objectType="CheckBox" fmlaLink="BA7" lockText="1" noThreeD="1"/>
</file>

<file path=xl/ctrlProps/ctrlProp110.xml><?xml version="1.0" encoding="utf-8"?>
<formControlPr xmlns="http://schemas.microsoft.com/office/spreadsheetml/2009/9/main" objectType="CheckBox" fmlaLink="BB53" lockText="1" noThreeD="1"/>
</file>

<file path=xl/ctrlProps/ctrlProp111.xml><?xml version="1.0" encoding="utf-8"?>
<formControlPr xmlns="http://schemas.microsoft.com/office/spreadsheetml/2009/9/main" objectType="CheckBox" fmlaLink="BA54" lockText="1" noThreeD="1"/>
</file>

<file path=xl/ctrlProps/ctrlProp112.xml><?xml version="1.0" encoding="utf-8"?>
<formControlPr xmlns="http://schemas.microsoft.com/office/spreadsheetml/2009/9/main" objectType="CheckBox" fmlaLink="BB54" lockText="1" noThreeD="1"/>
</file>

<file path=xl/ctrlProps/ctrlProp113.xml><?xml version="1.0" encoding="utf-8"?>
<formControlPr xmlns="http://schemas.microsoft.com/office/spreadsheetml/2009/9/main" objectType="CheckBox" fmlaLink="BC54" lockText="1" noThreeD="1"/>
</file>

<file path=xl/ctrlProps/ctrlProp114.xml><?xml version="1.0" encoding="utf-8"?>
<formControlPr xmlns="http://schemas.microsoft.com/office/spreadsheetml/2009/9/main" objectType="CheckBox" fmlaLink="BC7" lockText="1" noThreeD="1"/>
</file>

<file path=xl/ctrlProps/ctrlProp115.xml><?xml version="1.0" encoding="utf-8"?>
<formControlPr xmlns="http://schemas.microsoft.com/office/spreadsheetml/2009/9/main" objectType="CheckBox" fmlaLink="BC8" lockText="1" noThreeD="1"/>
</file>

<file path=xl/ctrlProps/ctrlProp116.xml><?xml version="1.0" encoding="utf-8"?>
<formControlPr xmlns="http://schemas.microsoft.com/office/spreadsheetml/2009/9/main" objectType="CheckBox" fmlaLink="BC6" lockText="1" noThreeD="1"/>
</file>

<file path=xl/ctrlProps/ctrlProp117.xml><?xml version="1.0" encoding="utf-8"?>
<formControlPr xmlns="http://schemas.microsoft.com/office/spreadsheetml/2009/9/main" objectType="CheckBox" fmlaLink="BA5" lockText="1" noThreeD="1"/>
</file>

<file path=xl/ctrlProps/ctrlProp118.xml><?xml version="1.0" encoding="utf-8"?>
<formControlPr xmlns="http://schemas.microsoft.com/office/spreadsheetml/2009/9/main" objectType="CheckBox" fmlaLink="BA6" lockText="1" noThreeD="1"/>
</file>

<file path=xl/ctrlProps/ctrlProp119.xml><?xml version="1.0" encoding="utf-8"?>
<formControlPr xmlns="http://schemas.microsoft.com/office/spreadsheetml/2009/9/main" objectType="CheckBox" fmlaLink="BA7" lockText="1" noThreeD="1"/>
</file>

<file path=xl/ctrlProps/ctrlProp12.xml><?xml version="1.0" encoding="utf-8"?>
<formControlPr xmlns="http://schemas.microsoft.com/office/spreadsheetml/2009/9/main" objectType="CheckBox" fmlaLink="BB7" lockText="1" noThreeD="1"/>
</file>

<file path=xl/ctrlProps/ctrlProp120.xml><?xml version="1.0" encoding="utf-8"?>
<formControlPr xmlns="http://schemas.microsoft.com/office/spreadsheetml/2009/9/main" objectType="CheckBox" fmlaLink="BB6"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BA$43" lockText="1" noThreeD="1"/>
</file>

<file path=xl/ctrlProps/ctrlProp124.xml><?xml version="1.0" encoding="utf-8"?>
<formControlPr xmlns="http://schemas.microsoft.com/office/spreadsheetml/2009/9/main" objectType="CheckBox" fmlaLink="$BB$43" lockText="1" noThreeD="1"/>
</file>

<file path=xl/ctrlProps/ctrlProp125.xml><?xml version="1.0" encoding="utf-8"?>
<formControlPr xmlns="http://schemas.microsoft.com/office/spreadsheetml/2009/9/main" objectType="CheckBox" fmlaLink="$BC$43" lockText="1" noThreeD="1"/>
</file>

<file path=xl/ctrlProps/ctrlProp126.xml><?xml version="1.0" encoding="utf-8"?>
<formControlPr xmlns="http://schemas.microsoft.com/office/spreadsheetml/2009/9/main" objectType="CheckBox" fmlaLink="$BA$45" lockText="1" noThreeD="1"/>
</file>

<file path=xl/ctrlProps/ctrlProp127.xml><?xml version="1.0" encoding="utf-8"?>
<formControlPr xmlns="http://schemas.microsoft.com/office/spreadsheetml/2009/9/main" objectType="CheckBox" fmlaLink="$BB$45" lockText="1" noThreeD="1"/>
</file>

<file path=xl/ctrlProps/ctrlProp128.xml><?xml version="1.0" encoding="utf-8"?>
<formControlPr xmlns="http://schemas.microsoft.com/office/spreadsheetml/2009/9/main" objectType="CheckBox" fmlaLink="$BA$50" lockText="1" noThreeD="1"/>
</file>

<file path=xl/ctrlProps/ctrlProp129.xml><?xml version="1.0" encoding="utf-8"?>
<formControlPr xmlns="http://schemas.microsoft.com/office/spreadsheetml/2009/9/main" objectType="CheckBox" fmlaLink="$BA$51" lockText="1" noThreeD="1"/>
</file>

<file path=xl/ctrlProps/ctrlProp13.xml><?xml version="1.0" encoding="utf-8"?>
<formControlPr xmlns="http://schemas.microsoft.com/office/spreadsheetml/2009/9/main" objectType="CheckBox" fmlaLink="BC7" lockText="1" noThreeD="1"/>
</file>

<file path=xl/ctrlProps/ctrlProp130.xml><?xml version="1.0" encoding="utf-8"?>
<formControlPr xmlns="http://schemas.microsoft.com/office/spreadsheetml/2009/9/main" objectType="CheckBox" fmlaLink="$BA$52" lockText="1" noThreeD="1"/>
</file>

<file path=xl/ctrlProps/ctrlProp131.xml><?xml version="1.0" encoding="utf-8"?>
<formControlPr xmlns="http://schemas.microsoft.com/office/spreadsheetml/2009/9/main" objectType="CheckBox" fmlaLink="$BB$50" lockText="1" noThreeD="1"/>
</file>

<file path=xl/ctrlProps/ctrlProp132.xml><?xml version="1.0" encoding="utf-8"?>
<formControlPr xmlns="http://schemas.microsoft.com/office/spreadsheetml/2009/9/main" objectType="CheckBox" fmlaLink="$BB$51" lockText="1" noThreeD="1"/>
</file>

<file path=xl/ctrlProps/ctrlProp133.xml><?xml version="1.0" encoding="utf-8"?>
<formControlPr xmlns="http://schemas.microsoft.com/office/spreadsheetml/2009/9/main" objectType="CheckBox" fmlaLink="$BB$52" lockText="1" noThreeD="1"/>
</file>

<file path=xl/ctrlProps/ctrlProp134.xml><?xml version="1.0" encoding="utf-8"?>
<formControlPr xmlns="http://schemas.microsoft.com/office/spreadsheetml/2009/9/main" objectType="CheckBox" fmlaLink="$BA$55" lockText="1" noThreeD="1"/>
</file>

<file path=xl/ctrlProps/ctrlProp135.xml><?xml version="1.0" encoding="utf-8"?>
<formControlPr xmlns="http://schemas.microsoft.com/office/spreadsheetml/2009/9/main" objectType="CheckBox" fmlaLink="$BB$55" lockText="1" noThreeD="1"/>
</file>

<file path=xl/ctrlProps/ctrlProp136.xml><?xml version="1.0" encoding="utf-8"?>
<formControlPr xmlns="http://schemas.microsoft.com/office/spreadsheetml/2009/9/main" objectType="CheckBox" fmlaLink="$BA$56" lockText="1" noThreeD="1"/>
</file>

<file path=xl/ctrlProps/ctrlProp137.xml><?xml version="1.0" encoding="utf-8"?>
<formControlPr xmlns="http://schemas.microsoft.com/office/spreadsheetml/2009/9/main" objectType="CheckBox" fmlaLink="$BB$56" lockText="1" noThreeD="1"/>
</file>

<file path=xl/ctrlProps/ctrlProp138.xml><?xml version="1.0" encoding="utf-8"?>
<formControlPr xmlns="http://schemas.microsoft.com/office/spreadsheetml/2009/9/main" objectType="CheckBox" fmlaLink="$BA$58" lockText="1" noThreeD="1"/>
</file>

<file path=xl/ctrlProps/ctrlProp139.xml><?xml version="1.0" encoding="utf-8"?>
<formControlPr xmlns="http://schemas.microsoft.com/office/spreadsheetml/2009/9/main" objectType="CheckBox" fmlaLink="$BB$58" lockText="1" noThreeD="1"/>
</file>

<file path=xl/ctrlProps/ctrlProp14.xml><?xml version="1.0" encoding="utf-8"?>
<formControlPr xmlns="http://schemas.microsoft.com/office/spreadsheetml/2009/9/main" objectType="CheckBox" fmlaLink="BD7" lockText="1" noThreeD="1"/>
</file>

<file path=xl/ctrlProps/ctrlProp140.xml><?xml version="1.0" encoding="utf-8"?>
<formControlPr xmlns="http://schemas.microsoft.com/office/spreadsheetml/2009/9/main" objectType="CheckBox" fmlaLink="$BC$58" lockText="1" noThreeD="1"/>
</file>

<file path=xl/ctrlProps/ctrlProp141.xml><?xml version="1.0" encoding="utf-8"?>
<formControlPr xmlns="http://schemas.microsoft.com/office/spreadsheetml/2009/9/main" objectType="CheckBox" fmlaLink="$BA$53" lockText="1" noThreeD="1"/>
</file>

<file path=xl/ctrlProps/ctrlProp142.xml><?xml version="1.0" encoding="utf-8"?>
<formControlPr xmlns="http://schemas.microsoft.com/office/spreadsheetml/2009/9/main" objectType="CheckBox" fmlaLink="$BB$53" lockText="1" noThreeD="1"/>
</file>

<file path=xl/ctrlProps/ctrlProp143.xml><?xml version="1.0" encoding="utf-8"?>
<formControlPr xmlns="http://schemas.microsoft.com/office/spreadsheetml/2009/9/main" objectType="CheckBox" fmlaLink="$BC$51" lockText="1" noThreeD="1"/>
</file>

<file path=xl/ctrlProps/ctrlProp144.xml><?xml version="1.0" encoding="utf-8"?>
<formControlPr xmlns="http://schemas.microsoft.com/office/spreadsheetml/2009/9/main" objectType="CheckBox" fmlaLink="$BC$52" lockText="1" noThreeD="1"/>
</file>

<file path=xl/ctrlProps/ctrlProp145.xml><?xml version="1.0" encoding="utf-8"?>
<formControlPr xmlns="http://schemas.microsoft.com/office/spreadsheetml/2009/9/main" objectType="CheckBox" fmlaLink="$BC$53" lockText="1" noThreeD="1"/>
</file>

<file path=xl/ctrlProps/ctrlProp146.xml><?xml version="1.0" encoding="utf-8"?>
<formControlPr xmlns="http://schemas.microsoft.com/office/spreadsheetml/2009/9/main" objectType="CheckBox" fmlaLink="$BA$4" lockText="1" noThreeD="1"/>
</file>

<file path=xl/ctrlProps/ctrlProp147.xml><?xml version="1.0" encoding="utf-8"?>
<formControlPr xmlns="http://schemas.microsoft.com/office/spreadsheetml/2009/9/main" objectType="CheckBox" fmlaLink="$BB$4" lockText="1" noThreeD="1"/>
</file>

<file path=xl/ctrlProps/ctrlProp148.xml><?xml version="1.0" encoding="utf-8"?>
<formControlPr xmlns="http://schemas.microsoft.com/office/spreadsheetml/2009/9/main" objectType="CheckBox" fmlaLink="$BC$4" lockText="1" noThreeD="1"/>
</file>

<file path=xl/ctrlProps/ctrlProp149.xml><?xml version="1.0" encoding="utf-8"?>
<formControlPr xmlns="http://schemas.microsoft.com/office/spreadsheetml/2009/9/main" objectType="CheckBox" fmlaLink="$BD$4" lockText="1" noThreeD="1"/>
</file>

<file path=xl/ctrlProps/ctrlProp15.xml><?xml version="1.0" encoding="utf-8"?>
<formControlPr xmlns="http://schemas.microsoft.com/office/spreadsheetml/2009/9/main" objectType="CheckBox" fmlaLink="BA27" lockText="1" noThreeD="1"/>
</file>

<file path=xl/ctrlProps/ctrlProp150.xml><?xml version="1.0" encoding="utf-8"?>
<formControlPr xmlns="http://schemas.microsoft.com/office/spreadsheetml/2009/9/main" objectType="CheckBox" fmlaLink="$BA$8" lockText="1" noThreeD="1"/>
</file>

<file path=xl/ctrlProps/ctrlProp151.xml><?xml version="1.0" encoding="utf-8"?>
<formControlPr xmlns="http://schemas.microsoft.com/office/spreadsheetml/2009/9/main" objectType="CheckBox" fmlaLink="$BB$8" lockText="1" noThreeD="1"/>
</file>

<file path=xl/ctrlProps/ctrlProp152.xml><?xml version="1.0" encoding="utf-8"?>
<formControlPr xmlns="http://schemas.microsoft.com/office/spreadsheetml/2009/9/main" objectType="CheckBox" fmlaLink="$BC$8" lockText="1" noThreeD="1"/>
</file>

<file path=xl/ctrlProps/ctrlProp153.xml><?xml version="1.0" encoding="utf-8"?>
<formControlPr xmlns="http://schemas.microsoft.com/office/spreadsheetml/2009/9/main" objectType="CheckBox" fmlaLink="$BD$8" lockText="1" noThreeD="1"/>
</file>

<file path=xl/ctrlProps/ctrlProp154.xml><?xml version="1.0" encoding="utf-8"?>
<formControlPr xmlns="http://schemas.microsoft.com/office/spreadsheetml/2009/9/main" objectType="CheckBox" fmlaLink="$BA$28" lockText="1" noThreeD="1"/>
</file>

<file path=xl/ctrlProps/ctrlProp155.xml><?xml version="1.0" encoding="utf-8"?>
<formControlPr xmlns="http://schemas.microsoft.com/office/spreadsheetml/2009/9/main" objectType="CheckBox" fmlaLink="$BD$28" lockText="1" noThreeD="1"/>
</file>

<file path=xl/ctrlProps/ctrlProp156.xml><?xml version="1.0" encoding="utf-8"?>
<formControlPr xmlns="http://schemas.microsoft.com/office/spreadsheetml/2009/9/main" objectType="CheckBox" fmlaLink="$BF$28" lockText="1" noThreeD="1"/>
</file>

<file path=xl/ctrlProps/ctrlProp157.xml><?xml version="1.0" encoding="utf-8"?>
<formControlPr xmlns="http://schemas.microsoft.com/office/spreadsheetml/2009/9/main" objectType="CheckBox" fmlaLink="$BB$28" lockText="1" noThreeD="1"/>
</file>

<file path=xl/ctrlProps/ctrlProp158.xml><?xml version="1.0" encoding="utf-8"?>
<formControlPr xmlns="http://schemas.microsoft.com/office/spreadsheetml/2009/9/main" objectType="CheckBox" fmlaLink="$BE$28" lockText="1" noThreeD="1"/>
</file>

<file path=xl/ctrlProps/ctrlProp159.xml><?xml version="1.0" encoding="utf-8"?>
<formControlPr xmlns="http://schemas.microsoft.com/office/spreadsheetml/2009/9/main" objectType="CheckBox" fmlaLink="$BA$37" lockText="1" noThreeD="1"/>
</file>

<file path=xl/ctrlProps/ctrlProp16.xml><?xml version="1.0" encoding="utf-8"?>
<formControlPr xmlns="http://schemas.microsoft.com/office/spreadsheetml/2009/9/main" objectType="CheckBox" fmlaLink="BB27" lockText="1" noThreeD="1"/>
</file>

<file path=xl/ctrlProps/ctrlProp160.xml><?xml version="1.0" encoding="utf-8"?>
<formControlPr xmlns="http://schemas.microsoft.com/office/spreadsheetml/2009/9/main" objectType="CheckBox" fmlaLink="概要書第二面!$BA$38" lockText="1" noThreeD="1"/>
</file>

<file path=xl/ctrlProps/ctrlProp161.xml><?xml version="1.0" encoding="utf-8"?>
<formControlPr xmlns="http://schemas.microsoft.com/office/spreadsheetml/2009/9/main" objectType="CheckBox" fmlaLink="概要書第二面!$BB$38" lockText="1" noThreeD="1"/>
</file>

<file path=xl/ctrlProps/ctrlProp162.xml><?xml version="1.0" encoding="utf-8"?>
<formControlPr xmlns="http://schemas.microsoft.com/office/spreadsheetml/2009/9/main" objectType="CheckBox" fmlaLink="$BB$37" lockText="1" noThreeD="1"/>
</file>

<file path=xl/ctrlProps/ctrlProp163.xml><?xml version="1.0" encoding="utf-8"?>
<formControlPr xmlns="http://schemas.microsoft.com/office/spreadsheetml/2009/9/main" objectType="CheckBox" fmlaLink="$BC$37" lockText="1" noThreeD="1"/>
</file>

<file path=xl/ctrlProps/ctrlProp164.xml><?xml version="1.0" encoding="utf-8"?>
<formControlPr xmlns="http://schemas.microsoft.com/office/spreadsheetml/2009/9/main" objectType="CheckBox" fmlaLink="BA40" lockText="1" noThreeD="1"/>
</file>

<file path=xl/ctrlProps/ctrlProp165.xml><?xml version="1.0" encoding="utf-8"?>
<formControlPr xmlns="http://schemas.microsoft.com/office/spreadsheetml/2009/9/main" objectType="CheckBox" fmlaLink="BB40" lockText="1" noThreeD="1"/>
</file>

<file path=xl/ctrlProps/ctrlProp166.xml><?xml version="1.0" encoding="utf-8"?>
<formControlPr xmlns="http://schemas.microsoft.com/office/spreadsheetml/2009/9/main" objectType="CheckBox" fmlaLink="BB41" lockText="1" noThreeD="1"/>
</file>

<file path=xl/ctrlProps/ctrlProp167.xml><?xml version="1.0" encoding="utf-8"?>
<formControlPr xmlns="http://schemas.microsoft.com/office/spreadsheetml/2009/9/main" objectType="CheckBox" fmlaLink="BB42" lockText="1" noThreeD="1"/>
</file>

<file path=xl/ctrlProps/ctrlProp168.xml><?xml version="1.0" encoding="utf-8"?>
<formControlPr xmlns="http://schemas.microsoft.com/office/spreadsheetml/2009/9/main" objectType="CheckBox" fmlaLink="BA41" lockText="1" noThreeD="1"/>
</file>

<file path=xl/ctrlProps/ctrlProp169.xml><?xml version="1.0" encoding="utf-8"?>
<formControlPr xmlns="http://schemas.microsoft.com/office/spreadsheetml/2009/9/main" objectType="CheckBox" fmlaLink="BA42" lockText="1" noThreeD="1"/>
</file>

<file path=xl/ctrlProps/ctrlProp17.xml><?xml version="1.0" encoding="utf-8"?>
<formControlPr xmlns="http://schemas.microsoft.com/office/spreadsheetml/2009/9/main" objectType="CheckBox" fmlaLink="BF27" lockText="1" noThreeD="1"/>
</file>

<file path=xl/ctrlProps/ctrlProp170.xml><?xml version="1.0" encoding="utf-8"?>
<formControlPr xmlns="http://schemas.microsoft.com/office/spreadsheetml/2009/9/main" objectType="CheckBox" fmlaLink="BA44" lockText="1" noThreeD="1"/>
</file>

<file path=xl/ctrlProps/ctrlProp171.xml><?xml version="1.0" encoding="utf-8"?>
<formControlPr xmlns="http://schemas.microsoft.com/office/spreadsheetml/2009/9/main" objectType="CheckBox" fmlaLink="BB44" lockText="1" noThreeD="1"/>
</file>

<file path=xl/ctrlProps/ctrlProp172.xml><?xml version="1.0" encoding="utf-8"?>
<formControlPr xmlns="http://schemas.microsoft.com/office/spreadsheetml/2009/9/main" objectType="CheckBox" fmlaLink="$BA$45" lockText="1" noThreeD="1"/>
</file>

<file path=xl/ctrlProps/ctrlProp173.xml><?xml version="1.0" encoding="utf-8"?>
<formControlPr xmlns="http://schemas.microsoft.com/office/spreadsheetml/2009/9/main" objectType="CheckBox" fmlaLink="$BA$46" lockText="1" noThreeD="1"/>
</file>

<file path=xl/ctrlProps/ctrlProp174.xml><?xml version="1.0" encoding="utf-8"?>
<formControlPr xmlns="http://schemas.microsoft.com/office/spreadsheetml/2009/9/main" objectType="CheckBox" fmlaLink="$BB$45" lockText="1" noThreeD="1"/>
</file>

<file path=xl/ctrlProps/ctrlProp175.xml><?xml version="1.0" encoding="utf-8"?>
<formControlPr xmlns="http://schemas.microsoft.com/office/spreadsheetml/2009/9/main" objectType="CheckBox" fmlaLink="$BB$46" lockText="1" noThreeD="1"/>
</file>

<file path=xl/ctrlProps/ctrlProp176.xml><?xml version="1.0" encoding="utf-8"?>
<formControlPr xmlns="http://schemas.microsoft.com/office/spreadsheetml/2009/9/main" objectType="CheckBox" fmlaLink="$BC$46" lockText="1" noThreeD="1"/>
</file>

<file path=xl/ctrlProps/ctrlProp177.xml><?xml version="1.0" encoding="utf-8"?>
<formControlPr xmlns="http://schemas.microsoft.com/office/spreadsheetml/2009/9/main" objectType="CheckBox" fmlaLink="$BC$28"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BC27"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BG27" lockText="1" noThreeD="1"/>
</file>

<file path=xl/ctrlProps/ctrlProp2.xml><?xml version="1.0" encoding="utf-8"?>
<formControlPr xmlns="http://schemas.microsoft.com/office/spreadsheetml/2009/9/main" objectType="CheckBox" fmlaLink="BB48" lockText="1" noThreeD="1"/>
</file>

<file path=xl/ctrlProps/ctrlProp20.xml><?xml version="1.0" encoding="utf-8"?>
<formControlPr xmlns="http://schemas.microsoft.com/office/spreadsheetml/2009/9/main" objectType="CheckBox" fmlaLink="BB30" lockText="1" noThreeD="1"/>
</file>

<file path=xl/ctrlProps/ctrlProp21.xml><?xml version="1.0" encoding="utf-8"?>
<formControlPr xmlns="http://schemas.microsoft.com/office/spreadsheetml/2009/9/main" objectType="CheckBox" fmlaLink="BC30" lockText="1" noThreeD="1"/>
</file>

<file path=xl/ctrlProps/ctrlProp22.xml><?xml version="1.0" encoding="utf-8"?>
<formControlPr xmlns="http://schemas.microsoft.com/office/spreadsheetml/2009/9/main" objectType="CheckBox" fmlaLink="BD30" lockText="1" noThreeD="1"/>
</file>

<file path=xl/ctrlProps/ctrlProp23.xml><?xml version="1.0" encoding="utf-8"?>
<formControlPr xmlns="http://schemas.microsoft.com/office/spreadsheetml/2009/9/main" objectType="CheckBox" fmlaLink="BE30" lockText="1" noThreeD="1"/>
</file>

<file path=xl/ctrlProps/ctrlProp24.xml><?xml version="1.0" encoding="utf-8"?>
<formControlPr xmlns="http://schemas.microsoft.com/office/spreadsheetml/2009/9/main" objectType="CheckBox" fmlaLink="BA37" lockText="1" noThreeD="1"/>
</file>

<file path=xl/ctrlProps/ctrlProp25.xml><?xml version="1.0" encoding="utf-8"?>
<formControlPr xmlns="http://schemas.microsoft.com/office/spreadsheetml/2009/9/main" objectType="CheckBox" fmlaLink="BB37" lockText="1" noThreeD="1"/>
</file>

<file path=xl/ctrlProps/ctrlProp26.xml><?xml version="1.0" encoding="utf-8"?>
<formControlPr xmlns="http://schemas.microsoft.com/office/spreadsheetml/2009/9/main" objectType="CheckBox" fmlaLink="BC37" lockText="1" noThreeD="1"/>
</file>

<file path=xl/ctrlProps/ctrlProp27.xml><?xml version="1.0" encoding="utf-8"?>
<formControlPr xmlns="http://schemas.microsoft.com/office/spreadsheetml/2009/9/main" objectType="CheckBox" fmlaLink="BA38" lockText="1" noThreeD="1"/>
</file>

<file path=xl/ctrlProps/ctrlProp28.xml><?xml version="1.0" encoding="utf-8"?>
<formControlPr xmlns="http://schemas.microsoft.com/office/spreadsheetml/2009/9/main" objectType="CheckBox" fmlaLink="BB38" lockText="1" noThreeD="1"/>
</file>

<file path=xl/ctrlProps/ctrlProp29.xml><?xml version="1.0" encoding="utf-8"?>
<formControlPr xmlns="http://schemas.microsoft.com/office/spreadsheetml/2009/9/main" objectType="CheckBox" fmlaLink="BA40" lockText="1" noThreeD="1"/>
</file>

<file path=xl/ctrlProps/ctrlProp3.xml><?xml version="1.0" encoding="utf-8"?>
<formControlPr xmlns="http://schemas.microsoft.com/office/spreadsheetml/2009/9/main" objectType="CheckBox" fmlaLink="BC48" lockText="1" noThreeD="1"/>
</file>

<file path=xl/ctrlProps/ctrlProp30.xml><?xml version="1.0" encoding="utf-8"?>
<formControlPr xmlns="http://schemas.microsoft.com/office/spreadsheetml/2009/9/main" objectType="CheckBox" fmlaLink="BB40" lockText="1" noThreeD="1"/>
</file>

<file path=xl/ctrlProps/ctrlProp31.xml><?xml version="1.0" encoding="utf-8"?>
<formControlPr xmlns="http://schemas.microsoft.com/office/spreadsheetml/2009/9/main" objectType="CheckBox" fmlaLink="BA41" lockText="1" noThreeD="1"/>
</file>

<file path=xl/ctrlProps/ctrlProp32.xml><?xml version="1.0" encoding="utf-8"?>
<formControlPr xmlns="http://schemas.microsoft.com/office/spreadsheetml/2009/9/main" objectType="CheckBox" fmlaLink="BB41" lockText="1" noThreeD="1"/>
</file>

<file path=xl/ctrlProps/ctrlProp33.xml><?xml version="1.0" encoding="utf-8"?>
<formControlPr xmlns="http://schemas.microsoft.com/office/spreadsheetml/2009/9/main" objectType="CheckBox" fmlaLink="BA43" lockText="1" noThreeD="1"/>
</file>

<file path=xl/ctrlProps/ctrlProp34.xml><?xml version="1.0" encoding="utf-8"?>
<formControlPr xmlns="http://schemas.microsoft.com/office/spreadsheetml/2009/9/main" objectType="CheckBox" fmlaLink="BB43" lockText="1" noThreeD="1"/>
</file>

<file path=xl/ctrlProps/ctrlProp35.xml><?xml version="1.0" encoding="utf-8"?>
<formControlPr xmlns="http://schemas.microsoft.com/office/spreadsheetml/2009/9/main" objectType="CheckBox" fmlaLink="BA44" lockText="1" noThreeD="1"/>
</file>

<file path=xl/ctrlProps/ctrlProp36.xml><?xml version="1.0" encoding="utf-8"?>
<formControlPr xmlns="http://schemas.microsoft.com/office/spreadsheetml/2009/9/main" objectType="CheckBox" fmlaLink="BB44" lockText="1" noThreeD="1"/>
</file>

<file path=xl/ctrlProps/ctrlProp37.xml><?xml version="1.0" encoding="utf-8"?>
<formControlPr xmlns="http://schemas.microsoft.com/office/spreadsheetml/2009/9/main" objectType="CheckBox" fmlaLink="BA45" lockText="1" noThreeD="1"/>
</file>

<file path=xl/ctrlProps/ctrlProp38.xml><?xml version="1.0" encoding="utf-8"?>
<formControlPr xmlns="http://schemas.microsoft.com/office/spreadsheetml/2009/9/main" objectType="CheckBox" fmlaLink="BB45" lockText="1" noThreeD="1"/>
</file>

<file path=xl/ctrlProps/ctrlProp39.xml><?xml version="1.0" encoding="utf-8"?>
<formControlPr xmlns="http://schemas.microsoft.com/office/spreadsheetml/2009/9/main" objectType="CheckBox" fmlaLink="BA47" lockText="1" noThreeD="1"/>
</file>

<file path=xl/ctrlProps/ctrlProp4.xml><?xml version="1.0" encoding="utf-8"?>
<formControlPr xmlns="http://schemas.microsoft.com/office/spreadsheetml/2009/9/main" objectType="CheckBox" fmlaLink="BD48" lockText="1" noThreeD="1"/>
</file>

<file path=xl/ctrlProps/ctrlProp40.xml><?xml version="1.0" encoding="utf-8"?>
<formControlPr xmlns="http://schemas.microsoft.com/office/spreadsheetml/2009/9/main" objectType="CheckBox" fmlaLink="BB47" lockText="1" noThreeD="1"/>
</file>

<file path=xl/ctrlProps/ctrlProp41.xml><?xml version="1.0" encoding="utf-8"?>
<formControlPr xmlns="http://schemas.microsoft.com/office/spreadsheetml/2009/9/main" objectType="CheckBox" fmlaLink="BA48" lockText="1" noThreeD="1"/>
</file>

<file path=xl/ctrlProps/ctrlProp42.xml><?xml version="1.0" encoding="utf-8"?>
<formControlPr xmlns="http://schemas.microsoft.com/office/spreadsheetml/2009/9/main" objectType="CheckBox" fmlaLink="BB48" lockText="1" noThreeD="1"/>
</file>

<file path=xl/ctrlProps/ctrlProp43.xml><?xml version="1.0" encoding="utf-8"?>
<formControlPr xmlns="http://schemas.microsoft.com/office/spreadsheetml/2009/9/main" objectType="CheckBox" fmlaLink="BA50" lockText="1" noThreeD="1"/>
</file>

<file path=xl/ctrlProps/ctrlProp44.xml><?xml version="1.0" encoding="utf-8"?>
<formControlPr xmlns="http://schemas.microsoft.com/office/spreadsheetml/2009/9/main" objectType="CheckBox" fmlaLink="BB50" lockText="1" noThreeD="1"/>
</file>

<file path=xl/ctrlProps/ctrlProp45.xml><?xml version="1.0" encoding="utf-8"?>
<formControlPr xmlns="http://schemas.microsoft.com/office/spreadsheetml/2009/9/main" objectType="CheckBox" fmlaLink="BA53" lockText="1" noThreeD="1"/>
</file>

<file path=xl/ctrlProps/ctrlProp46.xml><?xml version="1.0" encoding="utf-8"?>
<formControlPr xmlns="http://schemas.microsoft.com/office/spreadsheetml/2009/9/main" objectType="CheckBox" fmlaLink="BB53" lockText="1" noThreeD="1"/>
</file>

<file path=xl/ctrlProps/ctrlProp47.xml><?xml version="1.0" encoding="utf-8"?>
<formControlPr xmlns="http://schemas.microsoft.com/office/spreadsheetml/2009/9/main" objectType="CheckBox" fmlaLink="BA54" lockText="1" noThreeD="1"/>
</file>

<file path=xl/ctrlProps/ctrlProp48.xml><?xml version="1.0" encoding="utf-8"?>
<formControlPr xmlns="http://schemas.microsoft.com/office/spreadsheetml/2009/9/main" objectType="CheckBox" fmlaLink="BB54" lockText="1" noThreeD="1"/>
</file>

<file path=xl/ctrlProps/ctrlProp49.xml><?xml version="1.0" encoding="utf-8"?>
<formControlPr xmlns="http://schemas.microsoft.com/office/spreadsheetml/2009/9/main" objectType="CheckBox" fmlaLink="BC54" lockText="1" noThreeD="1"/>
</file>

<file path=xl/ctrlProps/ctrlProp5.xml><?xml version="1.0" encoding="utf-8"?>
<formControlPr xmlns="http://schemas.microsoft.com/office/spreadsheetml/2009/9/main" objectType="CheckBox" fmlaLink="BA53" lockText="1" noThreeD="1"/>
</file>

<file path=xl/ctrlProps/ctrlProp50.xml><?xml version="1.0" encoding="utf-8"?>
<formControlPr xmlns="http://schemas.microsoft.com/office/spreadsheetml/2009/9/main" objectType="CheckBox" fmlaLink="BE27" lockText="1" noThreeD="1"/>
</file>

<file path=xl/ctrlProps/ctrlProp51.xml><?xml version="1.0" encoding="utf-8"?>
<formControlPr xmlns="http://schemas.microsoft.com/office/spreadsheetml/2009/9/main" objectType="CheckBox" fmlaLink="BA30" lockText="1" noThreeD="1"/>
</file>

<file path=xl/ctrlProps/ctrlProp52.xml><?xml version="1.0" encoding="utf-8"?>
<formControlPr xmlns="http://schemas.microsoft.com/office/spreadsheetml/2009/9/main" objectType="CheckBox" fmlaLink="BD27" lockText="1" noThreeD="1"/>
</file>

<file path=xl/ctrlProps/ctrlProp53.xml><?xml version="1.0" encoding="utf-8"?>
<formControlPr xmlns="http://schemas.microsoft.com/office/spreadsheetml/2009/9/main" objectType="CheckBox" fmlaLink="BF48" lockText="1" noThreeD="1"/>
</file>

<file path=xl/ctrlProps/ctrlProp54.xml><?xml version="1.0" encoding="utf-8"?>
<formControlPr xmlns="http://schemas.microsoft.com/office/spreadsheetml/2009/9/main" objectType="CheckBox" fmlaLink="BA8" lockText="1" noThreeD="1"/>
</file>

<file path=xl/ctrlProps/ctrlProp55.xml><?xml version="1.0" encoding="utf-8"?>
<formControlPr xmlns="http://schemas.microsoft.com/office/spreadsheetml/2009/9/main" objectType="CheckBox" fmlaLink="BB5" lockText="1" noThreeD="1"/>
</file>

<file path=xl/ctrlProps/ctrlProp56.xml><?xml version="1.0" encoding="utf-8"?>
<formControlPr xmlns="http://schemas.microsoft.com/office/spreadsheetml/2009/9/main" objectType="CheckBox" fmlaLink="BB7" lockText="1" noThreeD="1"/>
</file>

<file path=xl/ctrlProps/ctrlProp57.xml><?xml version="1.0" encoding="utf-8"?>
<formControlPr xmlns="http://schemas.microsoft.com/office/spreadsheetml/2009/9/main" objectType="CheckBox" fmlaLink="BB8" lockText="1" noThreeD="1"/>
</file>

<file path=xl/ctrlProps/ctrlProp58.xml><?xml version="1.0" encoding="utf-8"?>
<formControlPr xmlns="http://schemas.microsoft.com/office/spreadsheetml/2009/9/main" objectType="CheckBox" fmlaLink="BA11" lockText="1" noThreeD="1"/>
</file>

<file path=xl/ctrlProps/ctrlProp59.xml><?xml version="1.0" encoding="utf-8"?>
<formControlPr xmlns="http://schemas.microsoft.com/office/spreadsheetml/2009/9/main" objectType="CheckBox" fmlaLink="BB11" lockText="1" noThreeD="1"/>
</file>

<file path=xl/ctrlProps/ctrlProp6.xml><?xml version="1.0" encoding="utf-8"?>
<formControlPr xmlns="http://schemas.microsoft.com/office/spreadsheetml/2009/9/main" objectType="CheckBox" fmlaLink="BB53" lockText="1" noThreeD="1"/>
</file>

<file path=xl/ctrlProps/ctrlProp60.xml><?xml version="1.0" encoding="utf-8"?>
<formControlPr xmlns="http://schemas.microsoft.com/office/spreadsheetml/2009/9/main" objectType="CheckBox" fmlaLink="BC11" lockText="1" noThreeD="1"/>
</file>

<file path=xl/ctrlProps/ctrlProp61.xml><?xml version="1.0" encoding="utf-8"?>
<formControlPr xmlns="http://schemas.microsoft.com/office/spreadsheetml/2009/9/main" objectType="CheckBox" fmlaLink="BD11" lockText="1" noThreeD="1"/>
</file>

<file path=xl/ctrlProps/ctrlProp62.xml><?xml version="1.0" encoding="utf-8"?>
<formControlPr xmlns="http://schemas.microsoft.com/office/spreadsheetml/2009/9/main" objectType="CheckBox" fmlaLink="BA13" lockText="1" noThreeD="1"/>
</file>

<file path=xl/ctrlProps/ctrlProp63.xml><?xml version="1.0" encoding="utf-8"?>
<formControlPr xmlns="http://schemas.microsoft.com/office/spreadsheetml/2009/9/main" objectType="CheckBox" fmlaLink="BB13" lockText="1" noThreeD="1"/>
</file>

<file path=xl/ctrlProps/ctrlProp64.xml><?xml version="1.0" encoding="utf-8"?>
<formControlPr xmlns="http://schemas.microsoft.com/office/spreadsheetml/2009/9/main" objectType="CheckBox" fmlaLink="BA16" lockText="1" noThreeD="1"/>
</file>

<file path=xl/ctrlProps/ctrlProp65.xml><?xml version="1.0" encoding="utf-8"?>
<formControlPr xmlns="http://schemas.microsoft.com/office/spreadsheetml/2009/9/main" objectType="CheckBox" fmlaLink="BB16" lockText="1" noThreeD="1"/>
</file>

<file path=xl/ctrlProps/ctrlProp66.xml><?xml version="1.0" encoding="utf-8"?>
<formControlPr xmlns="http://schemas.microsoft.com/office/spreadsheetml/2009/9/main" objectType="CheckBox" fmlaLink="BC16" lockText="1" noThreeD="1"/>
</file>

<file path=xl/ctrlProps/ctrlProp67.xml><?xml version="1.0" encoding="utf-8"?>
<formControlPr xmlns="http://schemas.microsoft.com/office/spreadsheetml/2009/9/main" objectType="CheckBox" fmlaLink="BD16" lockText="1" noThreeD="1"/>
</file>

<file path=xl/ctrlProps/ctrlProp68.xml><?xml version="1.0" encoding="utf-8"?>
<formControlPr xmlns="http://schemas.microsoft.com/office/spreadsheetml/2009/9/main" objectType="CheckBox" fmlaLink="BA18" lockText="1" noThreeD="1"/>
</file>

<file path=xl/ctrlProps/ctrlProp69.xml><?xml version="1.0" encoding="utf-8"?>
<formControlPr xmlns="http://schemas.microsoft.com/office/spreadsheetml/2009/9/main" objectType="CheckBox" fmlaLink="BB18" lockText="1" noThreeD="1"/>
</file>

<file path=xl/ctrlProps/ctrlProp7.xml><?xml version="1.0" encoding="utf-8"?>
<formControlPr xmlns="http://schemas.microsoft.com/office/spreadsheetml/2009/9/main" objectType="CheckBox" fmlaLink="BA4" lockText="1" noThreeD="1"/>
</file>

<file path=xl/ctrlProps/ctrlProp70.xml><?xml version="1.0" encoding="utf-8"?>
<formControlPr xmlns="http://schemas.microsoft.com/office/spreadsheetml/2009/9/main" objectType="CheckBox" fmlaLink="BA21" lockText="1" noThreeD="1"/>
</file>

<file path=xl/ctrlProps/ctrlProp71.xml><?xml version="1.0" encoding="utf-8"?>
<formControlPr xmlns="http://schemas.microsoft.com/office/spreadsheetml/2009/9/main" objectType="CheckBox" fmlaLink="BB21" lockText="1" noThreeD="1"/>
</file>

<file path=xl/ctrlProps/ctrlProp72.xml><?xml version="1.0" encoding="utf-8"?>
<formControlPr xmlns="http://schemas.microsoft.com/office/spreadsheetml/2009/9/main" objectType="CheckBox" fmlaLink="BC21" lockText="1" noThreeD="1"/>
</file>

<file path=xl/ctrlProps/ctrlProp73.xml><?xml version="1.0" encoding="utf-8"?>
<formControlPr xmlns="http://schemas.microsoft.com/office/spreadsheetml/2009/9/main" objectType="CheckBox" fmlaLink="BD21" lockText="1" noThreeD="1"/>
</file>

<file path=xl/ctrlProps/ctrlProp74.xml><?xml version="1.0" encoding="utf-8"?>
<formControlPr xmlns="http://schemas.microsoft.com/office/spreadsheetml/2009/9/main" objectType="CheckBox" fmlaLink="BA23" lockText="1" noThreeD="1"/>
</file>

<file path=xl/ctrlProps/ctrlProp75.xml><?xml version="1.0" encoding="utf-8"?>
<formControlPr xmlns="http://schemas.microsoft.com/office/spreadsheetml/2009/9/main" objectType="CheckBox" fmlaLink="BB23" lockText="1" noThreeD="1"/>
</file>

<file path=xl/ctrlProps/ctrlProp76.xml><?xml version="1.0" encoding="utf-8"?>
<formControlPr xmlns="http://schemas.microsoft.com/office/spreadsheetml/2009/9/main" objectType="CheckBox" fmlaLink="BA26" lockText="1" noThreeD="1"/>
</file>

<file path=xl/ctrlProps/ctrlProp77.xml><?xml version="1.0" encoding="utf-8"?>
<formControlPr xmlns="http://schemas.microsoft.com/office/spreadsheetml/2009/9/main" objectType="CheckBox" fmlaLink="BB26" lockText="1" noThreeD="1"/>
</file>

<file path=xl/ctrlProps/ctrlProp78.xml><?xml version="1.0" encoding="utf-8"?>
<formControlPr xmlns="http://schemas.microsoft.com/office/spreadsheetml/2009/9/main" objectType="CheckBox" fmlaLink="BC26" lockText="1" noThreeD="1"/>
</file>

<file path=xl/ctrlProps/ctrlProp79.xml><?xml version="1.0" encoding="utf-8"?>
<formControlPr xmlns="http://schemas.microsoft.com/office/spreadsheetml/2009/9/main" objectType="CheckBox" fmlaLink="BD26" lockText="1" noThreeD="1"/>
</file>

<file path=xl/ctrlProps/ctrlProp8.xml><?xml version="1.0" encoding="utf-8"?>
<formControlPr xmlns="http://schemas.microsoft.com/office/spreadsheetml/2009/9/main" objectType="CheckBox" fmlaLink="BB4" lockText="1" noThreeD="1"/>
</file>

<file path=xl/ctrlProps/ctrlProp80.xml><?xml version="1.0" encoding="utf-8"?>
<formControlPr xmlns="http://schemas.microsoft.com/office/spreadsheetml/2009/9/main" objectType="CheckBox" fmlaLink="BA28" lockText="1" noThreeD="1"/>
</file>

<file path=xl/ctrlProps/ctrlProp81.xml><?xml version="1.0" encoding="utf-8"?>
<formControlPr xmlns="http://schemas.microsoft.com/office/spreadsheetml/2009/9/main" objectType="CheckBox" fmlaLink="BB28" lockText="1" noThreeD="1"/>
</file>

<file path=xl/ctrlProps/ctrlProp82.xml><?xml version="1.0" encoding="utf-8"?>
<formControlPr xmlns="http://schemas.microsoft.com/office/spreadsheetml/2009/9/main" objectType="CheckBox" fmlaLink="BA31" lockText="1" noThreeD="1"/>
</file>

<file path=xl/ctrlProps/ctrlProp83.xml><?xml version="1.0" encoding="utf-8"?>
<formControlPr xmlns="http://schemas.microsoft.com/office/spreadsheetml/2009/9/main" objectType="CheckBox" fmlaLink="BB31" lockText="1" noThreeD="1"/>
</file>

<file path=xl/ctrlProps/ctrlProp84.xml><?xml version="1.0" encoding="utf-8"?>
<formControlPr xmlns="http://schemas.microsoft.com/office/spreadsheetml/2009/9/main" objectType="CheckBox" fmlaLink="BC31" lockText="1" noThreeD="1"/>
</file>

<file path=xl/ctrlProps/ctrlProp85.xml><?xml version="1.0" encoding="utf-8"?>
<formControlPr xmlns="http://schemas.microsoft.com/office/spreadsheetml/2009/9/main" objectType="CheckBox" fmlaLink="BD31" lockText="1" noThreeD="1"/>
</file>

<file path=xl/ctrlProps/ctrlProp86.xml><?xml version="1.0" encoding="utf-8"?>
<formControlPr xmlns="http://schemas.microsoft.com/office/spreadsheetml/2009/9/main" objectType="CheckBox" fmlaLink="BA33" lockText="1" noThreeD="1"/>
</file>

<file path=xl/ctrlProps/ctrlProp87.xml><?xml version="1.0" encoding="utf-8"?>
<formControlPr xmlns="http://schemas.microsoft.com/office/spreadsheetml/2009/9/main" objectType="CheckBox" fmlaLink="BB33" lockText="1" noThreeD="1"/>
</file>

<file path=xl/ctrlProps/ctrlProp88.xml><?xml version="1.0" encoding="utf-8"?>
<formControlPr xmlns="http://schemas.microsoft.com/office/spreadsheetml/2009/9/main" objectType="CheckBox" fmlaLink="BA36" lockText="1" noThreeD="1"/>
</file>

<file path=xl/ctrlProps/ctrlProp89.xml><?xml version="1.0" encoding="utf-8"?>
<formControlPr xmlns="http://schemas.microsoft.com/office/spreadsheetml/2009/9/main" objectType="CheckBox" fmlaLink="BB36" lockText="1" noThreeD="1"/>
</file>

<file path=xl/ctrlProps/ctrlProp9.xml><?xml version="1.0" encoding="utf-8"?>
<formControlPr xmlns="http://schemas.microsoft.com/office/spreadsheetml/2009/9/main" objectType="CheckBox" fmlaLink="BC4" lockText="1" noThreeD="1"/>
</file>

<file path=xl/ctrlProps/ctrlProp90.xml><?xml version="1.0" encoding="utf-8"?>
<formControlPr xmlns="http://schemas.microsoft.com/office/spreadsheetml/2009/9/main" objectType="CheckBox" fmlaLink="BC36" lockText="1" noThreeD="1"/>
</file>

<file path=xl/ctrlProps/ctrlProp91.xml><?xml version="1.0" encoding="utf-8"?>
<formControlPr xmlns="http://schemas.microsoft.com/office/spreadsheetml/2009/9/main" objectType="CheckBox" fmlaLink="BD36" lockText="1" noThreeD="1"/>
</file>

<file path=xl/ctrlProps/ctrlProp92.xml><?xml version="1.0" encoding="utf-8"?>
<formControlPr xmlns="http://schemas.microsoft.com/office/spreadsheetml/2009/9/main" objectType="CheckBox" fmlaLink="BA38" lockText="1" noThreeD="1"/>
</file>

<file path=xl/ctrlProps/ctrlProp93.xml><?xml version="1.0" encoding="utf-8"?>
<formControlPr xmlns="http://schemas.microsoft.com/office/spreadsheetml/2009/9/main" objectType="CheckBox" fmlaLink="BB38" lockText="1" noThreeD="1"/>
</file>

<file path=xl/ctrlProps/ctrlProp94.xml><?xml version="1.0" encoding="utf-8"?>
<formControlPr xmlns="http://schemas.microsoft.com/office/spreadsheetml/2009/9/main" objectType="CheckBox" fmlaLink="BA42" lockText="1" noThreeD="1"/>
</file>

<file path=xl/ctrlProps/ctrlProp95.xml><?xml version="1.0" encoding="utf-8"?>
<formControlPr xmlns="http://schemas.microsoft.com/office/spreadsheetml/2009/9/main" objectType="CheckBox" fmlaLink="BB42" lockText="1" noThreeD="1"/>
</file>

<file path=xl/ctrlProps/ctrlProp96.xml><?xml version="1.0" encoding="utf-8"?>
<formControlPr xmlns="http://schemas.microsoft.com/office/spreadsheetml/2009/9/main" objectType="CheckBox" fmlaLink="BC42" lockText="1" noThreeD="1"/>
</file>

<file path=xl/ctrlProps/ctrlProp97.xml><?xml version="1.0" encoding="utf-8"?>
<formControlPr xmlns="http://schemas.microsoft.com/office/spreadsheetml/2009/9/main" objectType="CheckBox" fmlaLink="BA45" lockText="1" noThreeD="1"/>
</file>

<file path=xl/ctrlProps/ctrlProp98.xml><?xml version="1.0" encoding="utf-8"?>
<formControlPr xmlns="http://schemas.microsoft.com/office/spreadsheetml/2009/9/main" objectType="CheckBox" fmlaLink="BB45" lockText="1" noThreeD="1"/>
</file>

<file path=xl/ctrlProps/ctrlProp99.xml><?xml version="1.0" encoding="utf-8"?>
<formControlPr xmlns="http://schemas.microsoft.com/office/spreadsheetml/2009/9/main" objectType="CheckBox" fmlaLink="BA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xdr:colOff>
          <xdr:row>47</xdr:row>
          <xdr:rowOff>38100</xdr:rowOff>
        </xdr:from>
        <xdr:to>
          <xdr:col>8</xdr:col>
          <xdr:colOff>83820</xdr:colOff>
          <xdr:row>47</xdr:row>
          <xdr:rowOff>251460</xdr:rowOff>
        </xdr:to>
        <xdr:sp macro="" textlink="">
          <xdr:nvSpPr>
            <xdr:cNvPr id="6148" name="chk_指摘_要是正"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0</xdr:colOff>
      <xdr:row>0</xdr:row>
      <xdr:rowOff>0</xdr:rowOff>
    </xdr:to>
    <xdr:cxnSp macro="">
      <xdr:nvCxnSpPr>
        <xdr:cNvPr id="6145" name="AutoShape 1">
          <a:extLst>
            <a:ext uri="{FF2B5EF4-FFF2-40B4-BE49-F238E27FC236}">
              <a16:creationId xmlns:a16="http://schemas.microsoft.com/office/drawing/2014/main" id="{00000000-0008-0000-0200-000001180000}"/>
            </a:ext>
          </a:extLst>
        </xdr:cNvPr>
        <xdr:cNvCxnSpPr>
          <a:cxnSpLocks noChangeShapeType="1"/>
        </xdr:cNvCxnSpPr>
      </xdr:nvCxnSpPr>
      <xdr:spPr bwMode="auto">
        <a:xfrm>
          <a:off x="0" y="0"/>
          <a:ext cx="0" cy="0"/>
        </a:xfrm>
        <a:prstGeom prst="straightConnector1">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xdr:twoCellAnchor>
    <xdr:from>
      <xdr:col>25</xdr:col>
      <xdr:colOff>581025</xdr:colOff>
      <xdr:row>114</xdr:row>
      <xdr:rowOff>28575</xdr:rowOff>
    </xdr:from>
    <xdr:to>
      <xdr:col>27</xdr:col>
      <xdr:colOff>104775</xdr:colOff>
      <xdr:row>114</xdr:row>
      <xdr:rowOff>28575</xdr:rowOff>
    </xdr:to>
    <xdr:cxnSp macro="">
      <xdr:nvCxnSpPr>
        <xdr:cNvPr id="6146" name="AutoShape 2">
          <a:extLst>
            <a:ext uri="{FF2B5EF4-FFF2-40B4-BE49-F238E27FC236}">
              <a16:creationId xmlns:a16="http://schemas.microsoft.com/office/drawing/2014/main" id="{00000000-0008-0000-0200-000002180000}"/>
            </a:ext>
          </a:extLst>
        </xdr:cNvPr>
        <xdr:cNvCxnSpPr>
          <a:cxnSpLocks noChangeShapeType="1"/>
        </xdr:cNvCxnSpPr>
      </xdr:nvCxnSpPr>
      <xdr:spPr bwMode="auto">
        <a:xfrm>
          <a:off x="5943600" y="20097750"/>
          <a:ext cx="333375" cy="0"/>
        </a:xfrm>
        <a:prstGeom prst="straightConnector1">
          <a:avLst/>
        </a:prstGeom>
        <a:noFill/>
        <a:ln w="9525">
          <a:solidFill>
            <a:srgbClr xmlns:mc="http://schemas.openxmlformats.org/markup-compatibility/2006" xmlns:a14="http://schemas.microsoft.com/office/drawing/2010/main" val="FF0000" mc:Ignorable="a14" a14:legacySpreadsheetColorIndex="10"/>
          </a:solidFill>
          <a:round/>
          <a:headEnd type="oval" w="med" len="me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14</xdr:col>
          <xdr:colOff>7620</xdr:colOff>
          <xdr:row>47</xdr:row>
          <xdr:rowOff>30480</xdr:rowOff>
        </xdr:from>
        <xdr:to>
          <xdr:col>15</xdr:col>
          <xdr:colOff>83820</xdr:colOff>
          <xdr:row>47</xdr:row>
          <xdr:rowOff>236220</xdr:rowOff>
        </xdr:to>
        <xdr:sp macro="" textlink="">
          <xdr:nvSpPr>
            <xdr:cNvPr id="6149" name="chk_指摘_既存不適格"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47</xdr:row>
          <xdr:rowOff>38100</xdr:rowOff>
        </xdr:from>
        <xdr:to>
          <xdr:col>20</xdr:col>
          <xdr:colOff>76200</xdr:colOff>
          <xdr:row>47</xdr:row>
          <xdr:rowOff>251460</xdr:rowOff>
        </xdr:to>
        <xdr:sp macro="" textlink="">
          <xdr:nvSpPr>
            <xdr:cNvPr id="6150" name="chk_指摘_特記あり"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47</xdr:row>
          <xdr:rowOff>38100</xdr:rowOff>
        </xdr:from>
        <xdr:to>
          <xdr:col>27</xdr:col>
          <xdr:colOff>83820</xdr:colOff>
          <xdr:row>47</xdr:row>
          <xdr:rowOff>251460</xdr:rowOff>
        </xdr:to>
        <xdr:sp macro="" textlink="">
          <xdr:nvSpPr>
            <xdr:cNvPr id="6151" name="chk_指摘_指摘なし"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52</xdr:row>
          <xdr:rowOff>0</xdr:rowOff>
        </xdr:from>
        <xdr:to>
          <xdr:col>14</xdr:col>
          <xdr:colOff>190500</xdr:colOff>
          <xdr:row>53</xdr:row>
          <xdr:rowOff>22860</xdr:rowOff>
        </xdr:to>
        <xdr:sp macro="" textlink="">
          <xdr:nvSpPr>
            <xdr:cNvPr id="6152" name="chk_改善予定_有"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52</xdr:row>
          <xdr:rowOff>0</xdr:rowOff>
        </xdr:from>
        <xdr:to>
          <xdr:col>27</xdr:col>
          <xdr:colOff>83820</xdr:colOff>
          <xdr:row>53</xdr:row>
          <xdr:rowOff>22860</xdr:rowOff>
        </xdr:to>
        <xdr:sp macro="" textlink="">
          <xdr:nvSpPr>
            <xdr:cNvPr id="6153" name="chk_改善予定_無"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95249</xdr:colOff>
      <xdr:row>53</xdr:row>
      <xdr:rowOff>76200</xdr:rowOff>
    </xdr:from>
    <xdr:to>
      <xdr:col>48</xdr:col>
      <xdr:colOff>0</xdr:colOff>
      <xdr:row>59</xdr:row>
      <xdr:rowOff>152400</xdr:rowOff>
    </xdr:to>
    <xdr:sp macro="" textlink="">
      <xdr:nvSpPr>
        <xdr:cNvPr id="5" name="四角形: 角を丸くする 4">
          <a:extLst>
            <a:ext uri="{FF2B5EF4-FFF2-40B4-BE49-F238E27FC236}">
              <a16:creationId xmlns:a16="http://schemas.microsoft.com/office/drawing/2014/main" id="{00000000-0008-0000-0200-000005000000}"/>
            </a:ext>
          </a:extLst>
        </xdr:cNvPr>
        <xdr:cNvSpPr/>
      </xdr:nvSpPr>
      <xdr:spPr bwMode="auto">
        <a:xfrm>
          <a:off x="7334249" y="9829800"/>
          <a:ext cx="3790951" cy="1295400"/>
        </a:xfrm>
        <a:prstGeom prst="roundRect">
          <a:avLst/>
        </a:prstGeom>
        <a:solidFill>
          <a:srgbClr val="FFFF00"/>
        </a:solidFill>
        <a:ln w="50800" cap="flat" cmpd="thickThin"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000"/>
            <a:t>　</a:t>
          </a:r>
          <a:r>
            <a:rPr kumimoji="1" lang="ja-JP" altLang="en-US" sz="1000">
              <a:latin typeface="Meiryo UI" panose="020B0604030504040204" pitchFamily="50" charset="-128"/>
              <a:ea typeface="Meiryo UI" panose="020B0604030504040204" pitchFamily="50" charset="-128"/>
            </a:rPr>
            <a:t>「報告書（写）返送先」は</a:t>
          </a:r>
          <a:r>
            <a:rPr kumimoji="1" lang="ja-JP" altLang="en-US" sz="1000" b="1">
              <a:latin typeface="Meiryo UI" panose="020B0604030504040204" pitchFamily="50" charset="-128"/>
              <a:ea typeface="Meiryo UI" panose="020B0604030504040204" pitchFamily="50" charset="-128"/>
            </a:rPr>
            <a:t>正・副２部とも同じようにご記入ください。</a:t>
          </a:r>
          <a:endParaRPr kumimoji="1" lang="en-US" altLang="ja-JP" sz="1000" b="1">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a:t>
          </a:r>
          <a:r>
            <a:rPr kumimoji="1" lang="ja-JP" altLang="en-US" sz="1000" b="1">
              <a:latin typeface="Meiryo UI" panose="020B0604030504040204" pitchFamily="50" charset="-128"/>
              <a:ea typeface="Meiryo UI" panose="020B0604030504040204" pitchFamily="50" charset="-128"/>
            </a:rPr>
            <a:t>副本に記入したくない理由がある場合</a:t>
          </a:r>
          <a:r>
            <a:rPr kumimoji="1" lang="ja-JP" altLang="en-US" sz="1000">
              <a:latin typeface="Meiryo UI" panose="020B0604030504040204" pitchFamily="50" charset="-128"/>
              <a:ea typeface="Meiryo UI" panose="020B0604030504040204" pitchFamily="50" charset="-128"/>
            </a:rPr>
            <a:t>は、正本のみに記入。</a:t>
          </a:r>
          <a:endParaRPr kumimoji="1" lang="en-US" altLang="ja-JP" sz="1000">
            <a:ln>
              <a:solidFill>
                <a:srgbClr xmlns:mc="http://schemas.openxmlformats.org/markup-compatibility/2006" xmlns:a14="http://schemas.microsoft.com/office/drawing/2010/main" val="000000" mc:Ignorable="a14" a14:legacySpreadsheetColorIndex="64"/>
              </a:solidFill>
            </a:ln>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返送先を副本のみに記入したり、付箋や送付表等に記入しますと、</a:t>
          </a:r>
          <a:endParaRPr kumimoji="1" lang="en-US" altLang="ja-JP" sz="1000">
            <a:latin typeface="Meiryo UI" panose="020B0604030504040204" pitchFamily="50" charset="-128"/>
            <a:ea typeface="Meiryo UI" panose="020B0604030504040204" pitchFamily="50" charset="-128"/>
          </a:endParaRPr>
        </a:p>
        <a:p>
          <a:pPr algn="l"/>
          <a:r>
            <a:rPr kumimoji="1" lang="ja-JP" altLang="en-US" sz="1000">
              <a:latin typeface="Meiryo UI" panose="020B0604030504040204" pitchFamily="50" charset="-128"/>
              <a:ea typeface="Meiryo UI" panose="020B0604030504040204" pitchFamily="50" charset="-128"/>
            </a:rPr>
            <a:t>　対応できない場合がありますので、ご注意ください。</a:t>
          </a:r>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xdr:colOff>
          <xdr:row>3</xdr:row>
          <xdr:rowOff>7620</xdr:rowOff>
        </xdr:from>
        <xdr:to>
          <xdr:col>7</xdr:col>
          <xdr:colOff>76200</xdr:colOff>
          <xdr:row>4</xdr:row>
          <xdr:rowOff>30480</xdr:rowOff>
        </xdr:to>
        <xdr:sp macro="" textlink="">
          <xdr:nvSpPr>
            <xdr:cNvPr id="2133" name="chk_防火地域等_防火地域"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xdr:row>
          <xdr:rowOff>0</xdr:rowOff>
        </xdr:from>
        <xdr:to>
          <xdr:col>12</xdr:col>
          <xdr:colOff>76200</xdr:colOff>
          <xdr:row>4</xdr:row>
          <xdr:rowOff>22860</xdr:rowOff>
        </xdr:to>
        <xdr:sp macro="" textlink="">
          <xdr:nvSpPr>
            <xdr:cNvPr id="2134" name="chk_防火地域等_準防火地域"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3</xdr:row>
          <xdr:rowOff>7620</xdr:rowOff>
        </xdr:from>
        <xdr:to>
          <xdr:col>17</xdr:col>
          <xdr:colOff>190500</xdr:colOff>
          <xdr:row>4</xdr:row>
          <xdr:rowOff>30480</xdr:rowOff>
        </xdr:to>
        <xdr:sp macro="" textlink="">
          <xdr:nvSpPr>
            <xdr:cNvPr id="2135" name="chk_防火地域等_その他"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3</xdr:row>
          <xdr:rowOff>7620</xdr:rowOff>
        </xdr:from>
        <xdr:to>
          <xdr:col>26</xdr:col>
          <xdr:colOff>60960</xdr:colOff>
          <xdr:row>4</xdr:row>
          <xdr:rowOff>30480</xdr:rowOff>
        </xdr:to>
        <xdr:sp macro="" textlink="">
          <xdr:nvSpPr>
            <xdr:cNvPr id="2136" name="chk_防火地域等_指定なし"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6</xdr:row>
          <xdr:rowOff>0</xdr:rowOff>
        </xdr:from>
        <xdr:to>
          <xdr:col>7</xdr:col>
          <xdr:colOff>76200</xdr:colOff>
          <xdr:row>7</xdr:row>
          <xdr:rowOff>22860</xdr:rowOff>
        </xdr:to>
        <xdr:sp macro="" textlink="">
          <xdr:nvSpPr>
            <xdr:cNvPr id="2137" name="chk_構造_鉄筋コンクリート"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6</xdr:row>
          <xdr:rowOff>0</xdr:rowOff>
        </xdr:from>
        <xdr:to>
          <xdr:col>17</xdr:col>
          <xdr:colOff>76200</xdr:colOff>
          <xdr:row>7</xdr:row>
          <xdr:rowOff>22860</xdr:rowOff>
        </xdr:to>
        <xdr:sp macro="" textlink="">
          <xdr:nvSpPr>
            <xdr:cNvPr id="2138" name="chk_構造_鉄骨鉄筋コンクリート"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7</xdr:row>
          <xdr:rowOff>0</xdr:rowOff>
        </xdr:from>
        <xdr:to>
          <xdr:col>7</xdr:col>
          <xdr:colOff>76200</xdr:colOff>
          <xdr:row>8</xdr:row>
          <xdr:rowOff>22860</xdr:rowOff>
        </xdr:to>
        <xdr:sp macro="" textlink="">
          <xdr:nvSpPr>
            <xdr:cNvPr id="2139" name="chk_構造_鉄骨"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6</xdr:row>
          <xdr:rowOff>182880</xdr:rowOff>
        </xdr:from>
        <xdr:to>
          <xdr:col>17</xdr:col>
          <xdr:colOff>76200</xdr:colOff>
          <xdr:row>8</xdr:row>
          <xdr:rowOff>7620</xdr:rowOff>
        </xdr:to>
        <xdr:sp macro="" textlink="">
          <xdr:nvSpPr>
            <xdr:cNvPr id="2140" name="chk_構造_その他"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25</xdr:row>
          <xdr:rowOff>182880</xdr:rowOff>
        </xdr:from>
        <xdr:to>
          <xdr:col>8</xdr:col>
          <xdr:colOff>76200</xdr:colOff>
          <xdr:row>27</xdr:row>
          <xdr:rowOff>7620</xdr:rowOff>
        </xdr:to>
        <xdr:sp macro="" textlink="">
          <xdr:nvSpPr>
            <xdr:cNvPr id="2141" name="chk_性能検証法_耐火性能"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121920</xdr:colOff>
          <xdr:row>25</xdr:row>
          <xdr:rowOff>182880</xdr:rowOff>
        </xdr:from>
        <xdr:to>
          <xdr:col>13</xdr:col>
          <xdr:colOff>190500</xdr:colOff>
          <xdr:row>27</xdr:row>
          <xdr:rowOff>7620</xdr:rowOff>
        </xdr:to>
        <xdr:sp macro="" textlink="">
          <xdr:nvSpPr>
            <xdr:cNvPr id="2143" name="chk_性能検証法_防火区画"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27</xdr:row>
          <xdr:rowOff>182880</xdr:rowOff>
        </xdr:from>
        <xdr:to>
          <xdr:col>8</xdr:col>
          <xdr:colOff>76200</xdr:colOff>
          <xdr:row>29</xdr:row>
          <xdr:rowOff>7620</xdr:rowOff>
        </xdr:to>
        <xdr:sp macro="" textlink="">
          <xdr:nvSpPr>
            <xdr:cNvPr id="2144" name="chk_性能検証法_その他"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25</xdr:row>
          <xdr:rowOff>182880</xdr:rowOff>
        </xdr:from>
        <xdr:to>
          <xdr:col>19</xdr:col>
          <xdr:colOff>114300</xdr:colOff>
          <xdr:row>27</xdr:row>
          <xdr:rowOff>7620</xdr:rowOff>
        </xdr:to>
        <xdr:sp macro="" textlink="">
          <xdr:nvSpPr>
            <xdr:cNvPr id="2145" name="chk_性能検証法_区画避難安全"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27</xdr:row>
          <xdr:rowOff>182880</xdr:rowOff>
        </xdr:from>
        <xdr:to>
          <xdr:col>19</xdr:col>
          <xdr:colOff>114300</xdr:colOff>
          <xdr:row>29</xdr:row>
          <xdr:rowOff>7620</xdr:rowOff>
        </xdr:to>
        <xdr:sp macro="" textlink="">
          <xdr:nvSpPr>
            <xdr:cNvPr id="2146" name="chk_性能検証法_適用なし"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28</xdr:row>
          <xdr:rowOff>182880</xdr:rowOff>
        </xdr:from>
        <xdr:to>
          <xdr:col>11</xdr:col>
          <xdr:colOff>76200</xdr:colOff>
          <xdr:row>30</xdr:row>
          <xdr:rowOff>7620</xdr:rowOff>
        </xdr:to>
        <xdr:sp macro="" textlink="">
          <xdr:nvSpPr>
            <xdr:cNvPr id="2147" name="chk_換気設備"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28</xdr:row>
          <xdr:rowOff>182880</xdr:rowOff>
        </xdr:from>
        <xdr:to>
          <xdr:col>14</xdr:col>
          <xdr:colOff>182880</xdr:colOff>
          <xdr:row>30</xdr:row>
          <xdr:rowOff>7620</xdr:rowOff>
        </xdr:to>
        <xdr:sp macro="" textlink="">
          <xdr:nvSpPr>
            <xdr:cNvPr id="2148" name="chk_排煙設備"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213360</xdr:colOff>
          <xdr:row>28</xdr:row>
          <xdr:rowOff>182880</xdr:rowOff>
        </xdr:from>
        <xdr:to>
          <xdr:col>18</xdr:col>
          <xdr:colOff>38100</xdr:colOff>
          <xdr:row>30</xdr:row>
          <xdr:rowOff>7620</xdr:rowOff>
        </xdr:to>
        <xdr:sp macro="" textlink="">
          <xdr:nvSpPr>
            <xdr:cNvPr id="2149" name="chk_非常用照明装置"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28</xdr:row>
          <xdr:rowOff>182880</xdr:rowOff>
        </xdr:from>
        <xdr:to>
          <xdr:col>23</xdr:col>
          <xdr:colOff>0</xdr:colOff>
          <xdr:row>30</xdr:row>
          <xdr:rowOff>7620</xdr:rowOff>
        </xdr:to>
        <xdr:sp macro="" textlink="">
          <xdr:nvSpPr>
            <xdr:cNvPr id="2150" name="chk_給排水設備"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36</xdr:row>
          <xdr:rowOff>30480</xdr:rowOff>
        </xdr:from>
        <xdr:to>
          <xdr:col>9</xdr:col>
          <xdr:colOff>99060</xdr:colOff>
          <xdr:row>37</xdr:row>
          <xdr:rowOff>30480</xdr:rowOff>
        </xdr:to>
        <xdr:sp macro="" textlink="">
          <xdr:nvSpPr>
            <xdr:cNvPr id="2151" name="chk_確認図書_有"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36</xdr:row>
          <xdr:rowOff>30480</xdr:rowOff>
        </xdr:from>
        <xdr:to>
          <xdr:col>11</xdr:col>
          <xdr:colOff>83820</xdr:colOff>
          <xdr:row>37</xdr:row>
          <xdr:rowOff>30480</xdr:rowOff>
        </xdr:to>
        <xdr:sp macro="" textlink="">
          <xdr:nvSpPr>
            <xdr:cNvPr id="2152" name="chk_各階平面図あり"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36</xdr:row>
          <xdr:rowOff>30480</xdr:rowOff>
        </xdr:from>
        <xdr:to>
          <xdr:col>17</xdr:col>
          <xdr:colOff>76200</xdr:colOff>
          <xdr:row>37</xdr:row>
          <xdr:rowOff>30480</xdr:rowOff>
        </xdr:to>
        <xdr:sp macro="" textlink="">
          <xdr:nvSpPr>
            <xdr:cNvPr id="2153" name="chk_確認図書_無"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37</xdr:row>
          <xdr:rowOff>30480</xdr:rowOff>
        </xdr:from>
        <xdr:to>
          <xdr:col>9</xdr:col>
          <xdr:colOff>99060</xdr:colOff>
          <xdr:row>38</xdr:row>
          <xdr:rowOff>30480</xdr:rowOff>
        </xdr:to>
        <xdr:sp macro="" textlink="">
          <xdr:nvSpPr>
            <xdr:cNvPr id="2154" name="chk_初回確認済証_有"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30480</xdr:rowOff>
        </xdr:from>
        <xdr:to>
          <xdr:col>12</xdr:col>
          <xdr:colOff>99060</xdr:colOff>
          <xdr:row>38</xdr:row>
          <xdr:rowOff>30480</xdr:rowOff>
        </xdr:to>
        <xdr:sp macro="" textlink="">
          <xdr:nvSpPr>
            <xdr:cNvPr id="2155" name="chk_初回確認済証_無"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39</xdr:row>
          <xdr:rowOff>30480</xdr:rowOff>
        </xdr:from>
        <xdr:to>
          <xdr:col>9</xdr:col>
          <xdr:colOff>99060</xdr:colOff>
          <xdr:row>40</xdr:row>
          <xdr:rowOff>30480</xdr:rowOff>
        </xdr:to>
        <xdr:sp macro="" textlink="">
          <xdr:nvSpPr>
            <xdr:cNvPr id="2156" name="chk_初回確認済証_建築主事"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30480</xdr:rowOff>
        </xdr:from>
        <xdr:to>
          <xdr:col>13</xdr:col>
          <xdr:colOff>22860</xdr:colOff>
          <xdr:row>40</xdr:row>
          <xdr:rowOff>30480</xdr:rowOff>
        </xdr:to>
        <xdr:sp macro="" textlink="">
          <xdr:nvSpPr>
            <xdr:cNvPr id="2157" name="chk_初回確認済証_指定確認検査機関"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40</xdr:row>
          <xdr:rowOff>30480</xdr:rowOff>
        </xdr:from>
        <xdr:to>
          <xdr:col>9</xdr:col>
          <xdr:colOff>99060</xdr:colOff>
          <xdr:row>41</xdr:row>
          <xdr:rowOff>30480</xdr:rowOff>
        </xdr:to>
        <xdr:sp macro="" textlink="">
          <xdr:nvSpPr>
            <xdr:cNvPr id="2158" name="chk_直近確認済証_有"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40</xdr:row>
          <xdr:rowOff>30480</xdr:rowOff>
        </xdr:from>
        <xdr:to>
          <xdr:col>12</xdr:col>
          <xdr:colOff>99060</xdr:colOff>
          <xdr:row>41</xdr:row>
          <xdr:rowOff>30480</xdr:rowOff>
        </xdr:to>
        <xdr:sp macro="" textlink="">
          <xdr:nvSpPr>
            <xdr:cNvPr id="2159" name="chk_直近確認済証_無"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42</xdr:row>
          <xdr:rowOff>30480</xdr:rowOff>
        </xdr:from>
        <xdr:to>
          <xdr:col>9</xdr:col>
          <xdr:colOff>99060</xdr:colOff>
          <xdr:row>43</xdr:row>
          <xdr:rowOff>30480</xdr:rowOff>
        </xdr:to>
        <xdr:sp macro="" textlink="">
          <xdr:nvSpPr>
            <xdr:cNvPr id="2160" name="chk_直近確認済証_建築主事"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42</xdr:row>
          <xdr:rowOff>30480</xdr:rowOff>
        </xdr:from>
        <xdr:to>
          <xdr:col>13</xdr:col>
          <xdr:colOff>22860</xdr:colOff>
          <xdr:row>43</xdr:row>
          <xdr:rowOff>30480</xdr:rowOff>
        </xdr:to>
        <xdr:sp macro="" textlink="">
          <xdr:nvSpPr>
            <xdr:cNvPr id="2161" name="chk_直近確認済証_指定確認検査機関"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43</xdr:row>
          <xdr:rowOff>30480</xdr:rowOff>
        </xdr:from>
        <xdr:to>
          <xdr:col>9</xdr:col>
          <xdr:colOff>99060</xdr:colOff>
          <xdr:row>44</xdr:row>
          <xdr:rowOff>30480</xdr:rowOff>
        </xdr:to>
        <xdr:sp macro="" textlink="">
          <xdr:nvSpPr>
            <xdr:cNvPr id="2162" name="chk_完了検査に要した図書_有"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30480</xdr:rowOff>
        </xdr:from>
        <xdr:to>
          <xdr:col>12</xdr:col>
          <xdr:colOff>99060</xdr:colOff>
          <xdr:row>44</xdr:row>
          <xdr:rowOff>30480</xdr:rowOff>
        </xdr:to>
        <xdr:sp macro="" textlink="">
          <xdr:nvSpPr>
            <xdr:cNvPr id="2163" name="chk_完了検査に要した図書_無"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44</xdr:row>
          <xdr:rowOff>30480</xdr:rowOff>
        </xdr:from>
        <xdr:to>
          <xdr:col>9</xdr:col>
          <xdr:colOff>99060</xdr:colOff>
          <xdr:row>45</xdr:row>
          <xdr:rowOff>30480</xdr:rowOff>
        </xdr:to>
        <xdr:sp macro="" textlink="">
          <xdr:nvSpPr>
            <xdr:cNvPr id="2164" name="chk_初回検査済証_有"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44</xdr:row>
          <xdr:rowOff>30480</xdr:rowOff>
        </xdr:from>
        <xdr:to>
          <xdr:col>12</xdr:col>
          <xdr:colOff>99060</xdr:colOff>
          <xdr:row>45</xdr:row>
          <xdr:rowOff>30480</xdr:rowOff>
        </xdr:to>
        <xdr:sp macro="" textlink="">
          <xdr:nvSpPr>
            <xdr:cNvPr id="2165" name="chk_初回検査済証_無"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46</xdr:row>
          <xdr:rowOff>30480</xdr:rowOff>
        </xdr:from>
        <xdr:to>
          <xdr:col>9</xdr:col>
          <xdr:colOff>99060</xdr:colOff>
          <xdr:row>47</xdr:row>
          <xdr:rowOff>30480</xdr:rowOff>
        </xdr:to>
        <xdr:sp macro="" textlink="">
          <xdr:nvSpPr>
            <xdr:cNvPr id="2167" name="chk_初回検査済証_建築主事"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46</xdr:row>
          <xdr:rowOff>30480</xdr:rowOff>
        </xdr:from>
        <xdr:to>
          <xdr:col>13</xdr:col>
          <xdr:colOff>22860</xdr:colOff>
          <xdr:row>47</xdr:row>
          <xdr:rowOff>30480</xdr:rowOff>
        </xdr:to>
        <xdr:sp macro="" textlink="">
          <xdr:nvSpPr>
            <xdr:cNvPr id="2168" name="chk_初回検査済証_指定確認検査機関"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47</xdr:row>
          <xdr:rowOff>30480</xdr:rowOff>
        </xdr:from>
        <xdr:to>
          <xdr:col>9</xdr:col>
          <xdr:colOff>99060</xdr:colOff>
          <xdr:row>48</xdr:row>
          <xdr:rowOff>30480</xdr:rowOff>
        </xdr:to>
        <xdr:sp macro="" textlink="">
          <xdr:nvSpPr>
            <xdr:cNvPr id="2169" name="chk_直近検査済証_有"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30480</xdr:rowOff>
        </xdr:from>
        <xdr:to>
          <xdr:col>12</xdr:col>
          <xdr:colOff>99060</xdr:colOff>
          <xdr:row>48</xdr:row>
          <xdr:rowOff>30480</xdr:rowOff>
        </xdr:to>
        <xdr:sp macro="" textlink="">
          <xdr:nvSpPr>
            <xdr:cNvPr id="2170" name="chk_直近検査済証_無"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49</xdr:row>
          <xdr:rowOff>30480</xdr:rowOff>
        </xdr:from>
        <xdr:to>
          <xdr:col>9</xdr:col>
          <xdr:colOff>99060</xdr:colOff>
          <xdr:row>50</xdr:row>
          <xdr:rowOff>30480</xdr:rowOff>
        </xdr:to>
        <xdr:sp macro="" textlink="">
          <xdr:nvSpPr>
            <xdr:cNvPr id="2173" name="chk_直近検査済証_建築主事"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49</xdr:row>
          <xdr:rowOff>30480</xdr:rowOff>
        </xdr:from>
        <xdr:to>
          <xdr:col>13</xdr:col>
          <xdr:colOff>22860</xdr:colOff>
          <xdr:row>50</xdr:row>
          <xdr:rowOff>30480</xdr:rowOff>
        </xdr:to>
        <xdr:sp macro="" textlink="">
          <xdr:nvSpPr>
            <xdr:cNvPr id="2174" name="chk_直近検査済証_指定確認検査機関"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52</xdr:row>
          <xdr:rowOff>30480</xdr:rowOff>
        </xdr:from>
        <xdr:to>
          <xdr:col>12</xdr:col>
          <xdr:colOff>76200</xdr:colOff>
          <xdr:row>53</xdr:row>
          <xdr:rowOff>30480</xdr:rowOff>
        </xdr:to>
        <xdr:sp macro="" textlink="">
          <xdr:nvSpPr>
            <xdr:cNvPr id="2181" name="chk_維持保全計画_有"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52</xdr:row>
          <xdr:rowOff>30480</xdr:rowOff>
        </xdr:from>
        <xdr:to>
          <xdr:col>15</xdr:col>
          <xdr:colOff>76200</xdr:colOff>
          <xdr:row>53</xdr:row>
          <xdr:rowOff>30480</xdr:rowOff>
        </xdr:to>
        <xdr:sp macro="" textlink="">
          <xdr:nvSpPr>
            <xdr:cNvPr id="2182" name="chk_維持保全計画_無" hidden="1">
              <a:extLst>
                <a:ext uri="{63B3BB69-23CF-44E3-9099-C40C66FF867C}">
                  <a14:compatExt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53</xdr:row>
          <xdr:rowOff>30480</xdr:rowOff>
        </xdr:from>
        <xdr:to>
          <xdr:col>12</xdr:col>
          <xdr:colOff>76200</xdr:colOff>
          <xdr:row>54</xdr:row>
          <xdr:rowOff>30480</xdr:rowOff>
        </xdr:to>
        <xdr:sp macro="" textlink="">
          <xdr:nvSpPr>
            <xdr:cNvPr id="2183" name="chk_前回調査書類_有"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53</xdr:row>
          <xdr:rowOff>30480</xdr:rowOff>
        </xdr:from>
        <xdr:to>
          <xdr:col>15</xdr:col>
          <xdr:colOff>76200</xdr:colOff>
          <xdr:row>54</xdr:row>
          <xdr:rowOff>30480</xdr:rowOff>
        </xdr:to>
        <xdr:sp macro="" textlink="">
          <xdr:nvSpPr>
            <xdr:cNvPr id="2184" name="chk_前回調査書類_無"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30480</xdr:rowOff>
        </xdr:from>
        <xdr:to>
          <xdr:col>18</xdr:col>
          <xdr:colOff>68580</xdr:colOff>
          <xdr:row>54</xdr:row>
          <xdr:rowOff>30480</xdr:rowOff>
        </xdr:to>
        <xdr:sp macro="" textlink="">
          <xdr:nvSpPr>
            <xdr:cNvPr id="2185" name="chk_前回調査書類_対象外"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57150</xdr:colOff>
      <xdr:row>39</xdr:row>
      <xdr:rowOff>85725</xdr:rowOff>
    </xdr:from>
    <xdr:to>
      <xdr:col>6</xdr:col>
      <xdr:colOff>57150</xdr:colOff>
      <xdr:row>46</xdr:row>
      <xdr:rowOff>19050</xdr:rowOff>
    </xdr:to>
    <xdr:sp macro="" textlink="">
      <xdr:nvSpPr>
        <xdr:cNvPr id="2186" name="Line 138">
          <a:extLst>
            <a:ext uri="{FF2B5EF4-FFF2-40B4-BE49-F238E27FC236}">
              <a16:creationId xmlns:a16="http://schemas.microsoft.com/office/drawing/2014/main" id="{00000000-0008-0000-0300-00008A080000}"/>
            </a:ext>
          </a:extLst>
        </xdr:cNvPr>
        <xdr:cNvSpPr>
          <a:spLocks noChangeShapeType="1"/>
        </xdr:cNvSpPr>
      </xdr:nvSpPr>
      <xdr:spPr bwMode="auto">
        <a:xfrm>
          <a:off x="1733550" y="751522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171450</xdr:colOff>
      <xdr:row>42</xdr:row>
      <xdr:rowOff>0</xdr:rowOff>
    </xdr:from>
    <xdr:to>
      <xdr:col>5</xdr:col>
      <xdr:colOff>171450</xdr:colOff>
      <xdr:row>46</xdr:row>
      <xdr:rowOff>114300</xdr:rowOff>
    </xdr:to>
    <xdr:sp macro="" textlink="">
      <xdr:nvSpPr>
        <xdr:cNvPr id="2187" name="Line 139">
          <a:extLst>
            <a:ext uri="{FF2B5EF4-FFF2-40B4-BE49-F238E27FC236}">
              <a16:creationId xmlns:a16="http://schemas.microsoft.com/office/drawing/2014/main" id="{00000000-0008-0000-0300-00008B080000}"/>
            </a:ext>
          </a:extLst>
        </xdr:cNvPr>
        <xdr:cNvSpPr>
          <a:spLocks noChangeShapeType="1"/>
        </xdr:cNvSpPr>
      </xdr:nvSpPr>
      <xdr:spPr bwMode="auto">
        <a:xfrm>
          <a:off x="1609725" y="8058150"/>
          <a:ext cx="0" cy="952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18</xdr:col>
          <xdr:colOff>45720</xdr:colOff>
          <xdr:row>26</xdr:row>
          <xdr:rowOff>182880</xdr:rowOff>
        </xdr:from>
        <xdr:to>
          <xdr:col>19</xdr:col>
          <xdr:colOff>114300</xdr:colOff>
          <xdr:row>28</xdr:row>
          <xdr:rowOff>7620</xdr:rowOff>
        </xdr:to>
        <xdr:sp macro="" textlink="">
          <xdr:nvSpPr>
            <xdr:cNvPr id="2191" name="chk_性能検証法_全館避難"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182880</xdr:rowOff>
        </xdr:from>
        <xdr:to>
          <xdr:col>7</xdr:col>
          <xdr:colOff>68580</xdr:colOff>
          <xdr:row>30</xdr:row>
          <xdr:rowOff>7620</xdr:rowOff>
        </xdr:to>
        <xdr:sp macro="" textlink="">
          <xdr:nvSpPr>
            <xdr:cNvPr id="2197" name="chk_防火設備"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182880</xdr:rowOff>
        </xdr:from>
        <xdr:to>
          <xdr:col>8</xdr:col>
          <xdr:colOff>76200</xdr:colOff>
          <xdr:row>28</xdr:row>
          <xdr:rowOff>7620</xdr:rowOff>
        </xdr:to>
        <xdr:sp macro="" textlink="">
          <xdr:nvSpPr>
            <xdr:cNvPr id="2231" name="chk_性能検証法_階避難安全"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22860</xdr:colOff>
          <xdr:row>47</xdr:row>
          <xdr:rowOff>144780</xdr:rowOff>
        </xdr:from>
        <xdr:to>
          <xdr:col>26</xdr:col>
          <xdr:colOff>114300</xdr:colOff>
          <xdr:row>49</xdr:row>
          <xdr:rowOff>45720</xdr:rowOff>
        </xdr:to>
        <xdr:sp macro="" textlink="">
          <xdr:nvSpPr>
            <xdr:cNvPr id="4228" name="chk_耐震診断_対象外" hidden="1">
              <a:extLst>
                <a:ext uri="{63B3BB69-23CF-44E3-9099-C40C66FF867C}">
                  <a14:compatExt spid="_x0000_s4228"/>
                </a:ext>
                <a:ext uri="{FF2B5EF4-FFF2-40B4-BE49-F238E27FC236}">
                  <a16:creationId xmlns:a16="http://schemas.microsoft.com/office/drawing/2014/main" id="{00000000-0008-0000-03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0</xdr:col>
      <xdr:colOff>0</xdr:colOff>
      <xdr:row>0</xdr:row>
      <xdr:rowOff>0</xdr:rowOff>
    </xdr:to>
    <xdr:cxnSp macro="">
      <xdr:nvCxnSpPr>
        <xdr:cNvPr id="4136" name="AutoShape 40">
          <a:extLst>
            <a:ext uri="{FF2B5EF4-FFF2-40B4-BE49-F238E27FC236}">
              <a16:creationId xmlns:a16="http://schemas.microsoft.com/office/drawing/2014/main" id="{00000000-0008-0000-0400-000028100000}"/>
            </a:ext>
          </a:extLst>
        </xdr:cNvPr>
        <xdr:cNvCxnSpPr>
          <a:cxnSpLocks noChangeShapeType="1"/>
        </xdr:cNvCxnSpPr>
      </xdr:nvCxnSpPr>
      <xdr:spPr bwMode="auto">
        <a:xfrm>
          <a:off x="0" y="0"/>
          <a:ext cx="0" cy="0"/>
        </a:xfrm>
        <a:prstGeom prst="straightConnector1">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9</xdr:col>
          <xdr:colOff>137160</xdr:colOff>
          <xdr:row>7</xdr:row>
          <xdr:rowOff>45720</xdr:rowOff>
        </xdr:from>
        <xdr:to>
          <xdr:col>11</xdr:col>
          <xdr:colOff>38100</xdr:colOff>
          <xdr:row>7</xdr:row>
          <xdr:rowOff>190500</xdr:rowOff>
        </xdr:to>
        <xdr:sp macro="" textlink="">
          <xdr:nvSpPr>
            <xdr:cNvPr id="4175" name="chk_昇降機等の検査_実施" hidden="1">
              <a:extLst>
                <a:ext uri="{63B3BB69-23CF-44E3-9099-C40C66FF867C}">
                  <a14:compatExt spid="_x0000_s4175"/>
                </a:ext>
                <a:ext uri="{FF2B5EF4-FFF2-40B4-BE49-F238E27FC236}">
                  <a16:creationId xmlns:a16="http://schemas.microsoft.com/office/drawing/2014/main" id="{00000000-0008-0000-03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xdr:row>
          <xdr:rowOff>45720</xdr:rowOff>
        </xdr:from>
        <xdr:to>
          <xdr:col>23</xdr:col>
          <xdr:colOff>106680</xdr:colOff>
          <xdr:row>4</xdr:row>
          <xdr:rowOff>190500</xdr:rowOff>
        </xdr:to>
        <xdr:sp macro="" textlink="">
          <xdr:nvSpPr>
            <xdr:cNvPr id="4176" name="chk_前回の調査_未実施" hidden="1">
              <a:extLst>
                <a:ext uri="{63B3BB69-23CF-44E3-9099-C40C66FF867C}">
                  <a14:compatExt spid="_x0000_s4176"/>
                </a:ext>
                <a:ext uri="{FF2B5EF4-FFF2-40B4-BE49-F238E27FC236}">
                  <a16:creationId xmlns:a16="http://schemas.microsoft.com/office/drawing/2014/main" id="{00000000-0008-0000-03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xdr:row>
          <xdr:rowOff>45720</xdr:rowOff>
        </xdr:from>
        <xdr:to>
          <xdr:col>23</xdr:col>
          <xdr:colOff>106680</xdr:colOff>
          <xdr:row>6</xdr:row>
          <xdr:rowOff>190500</xdr:rowOff>
        </xdr:to>
        <xdr:sp macro="" textlink="">
          <xdr:nvSpPr>
            <xdr:cNvPr id="4177" name="chk_建築設備の検査_未実施" hidden="1">
              <a:extLst>
                <a:ext uri="{63B3BB69-23CF-44E3-9099-C40C66FF867C}">
                  <a14:compatExt spid="_x0000_s4177"/>
                </a:ext>
                <a:ext uri="{FF2B5EF4-FFF2-40B4-BE49-F238E27FC236}">
                  <a16:creationId xmlns:a16="http://schemas.microsoft.com/office/drawing/2014/main" id="{00000000-0008-0000-03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xdr:row>
          <xdr:rowOff>45720</xdr:rowOff>
        </xdr:from>
        <xdr:to>
          <xdr:col>23</xdr:col>
          <xdr:colOff>106680</xdr:colOff>
          <xdr:row>7</xdr:row>
          <xdr:rowOff>190500</xdr:rowOff>
        </xdr:to>
        <xdr:sp macro="" textlink="">
          <xdr:nvSpPr>
            <xdr:cNvPr id="4178" name="chk_昇降機等の検査_未実施" hidden="1">
              <a:extLst>
                <a:ext uri="{63B3BB69-23CF-44E3-9099-C40C66FF867C}">
                  <a14:compatExt spid="_x0000_s4178"/>
                </a:ext>
                <a:ext uri="{FF2B5EF4-FFF2-40B4-BE49-F238E27FC236}">
                  <a16:creationId xmlns:a16="http://schemas.microsoft.com/office/drawing/2014/main" id="{00000000-0008-0000-03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144780</xdr:rowOff>
        </xdr:from>
        <xdr:to>
          <xdr:col>11</xdr:col>
          <xdr:colOff>106680</xdr:colOff>
          <xdr:row>11</xdr:row>
          <xdr:rowOff>45720</xdr:rowOff>
        </xdr:to>
        <xdr:sp macro="" textlink="">
          <xdr:nvSpPr>
            <xdr:cNvPr id="4179" name="chk_敷地及び地盤_要是正" hidden="1">
              <a:extLst>
                <a:ext uri="{63B3BB69-23CF-44E3-9099-C40C66FF867C}">
                  <a14:compatExt spid="_x0000_s4179"/>
                </a:ext>
                <a:ext uri="{FF2B5EF4-FFF2-40B4-BE49-F238E27FC236}">
                  <a16:creationId xmlns:a16="http://schemas.microsoft.com/office/drawing/2014/main" id="{00000000-0008-0000-03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xdr:row>
          <xdr:rowOff>144780</xdr:rowOff>
        </xdr:from>
        <xdr:to>
          <xdr:col>19</xdr:col>
          <xdr:colOff>91440</xdr:colOff>
          <xdr:row>11</xdr:row>
          <xdr:rowOff>45720</xdr:rowOff>
        </xdr:to>
        <xdr:sp macro="" textlink="">
          <xdr:nvSpPr>
            <xdr:cNvPr id="4181" name="chk_敷地及び地盤_既存不適格" hidden="1">
              <a:extLst>
                <a:ext uri="{63B3BB69-23CF-44E3-9099-C40C66FF867C}">
                  <a14:compatExt spid="_x0000_s4181"/>
                </a:ext>
                <a:ext uri="{FF2B5EF4-FFF2-40B4-BE49-F238E27FC236}">
                  <a16:creationId xmlns:a16="http://schemas.microsoft.com/office/drawing/2014/main" id="{00000000-0008-0000-03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144780</xdr:rowOff>
        </xdr:from>
        <xdr:to>
          <xdr:col>25</xdr:col>
          <xdr:colOff>99060</xdr:colOff>
          <xdr:row>11</xdr:row>
          <xdr:rowOff>45720</xdr:rowOff>
        </xdr:to>
        <xdr:sp macro="" textlink="">
          <xdr:nvSpPr>
            <xdr:cNvPr id="4182" name="chk_敷地及び地盤_特記あり" hidden="1">
              <a:extLst>
                <a:ext uri="{63B3BB69-23CF-44E3-9099-C40C66FF867C}">
                  <a14:compatExt spid="_x0000_s4182"/>
                </a:ext>
                <a:ext uri="{FF2B5EF4-FFF2-40B4-BE49-F238E27FC236}">
                  <a16:creationId xmlns:a16="http://schemas.microsoft.com/office/drawing/2014/main" id="{00000000-0008-0000-03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xdr:row>
          <xdr:rowOff>144780</xdr:rowOff>
        </xdr:from>
        <xdr:to>
          <xdr:col>33</xdr:col>
          <xdr:colOff>106680</xdr:colOff>
          <xdr:row>11</xdr:row>
          <xdr:rowOff>45720</xdr:rowOff>
        </xdr:to>
        <xdr:sp macro="" textlink="">
          <xdr:nvSpPr>
            <xdr:cNvPr id="4183" name="chk_敷地及び地盤_指摘なし" hidden="1">
              <a:extLst>
                <a:ext uri="{63B3BB69-23CF-44E3-9099-C40C66FF867C}">
                  <a14:compatExt spid="_x0000_s4183"/>
                </a:ext>
                <a:ext uri="{FF2B5EF4-FFF2-40B4-BE49-F238E27FC236}">
                  <a16:creationId xmlns:a16="http://schemas.microsoft.com/office/drawing/2014/main" id="{00000000-0008-0000-03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259080</xdr:rowOff>
        </xdr:from>
        <xdr:to>
          <xdr:col>11</xdr:col>
          <xdr:colOff>106680</xdr:colOff>
          <xdr:row>13</xdr:row>
          <xdr:rowOff>60960</xdr:rowOff>
        </xdr:to>
        <xdr:sp macro="" textlink="">
          <xdr:nvSpPr>
            <xdr:cNvPr id="4184" name="chk_敷地及び地盤_改善予定_有" hidden="1">
              <a:extLst>
                <a:ext uri="{63B3BB69-23CF-44E3-9099-C40C66FF867C}">
                  <a14:compatExt spid="_x0000_s4184"/>
                </a:ext>
                <a:ext uri="{FF2B5EF4-FFF2-40B4-BE49-F238E27FC236}">
                  <a16:creationId xmlns:a16="http://schemas.microsoft.com/office/drawing/2014/main" id="{00000000-0008-0000-03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144780</xdr:rowOff>
        </xdr:from>
        <xdr:to>
          <xdr:col>11</xdr:col>
          <xdr:colOff>106680</xdr:colOff>
          <xdr:row>14</xdr:row>
          <xdr:rowOff>45720</xdr:rowOff>
        </xdr:to>
        <xdr:sp macro="" textlink="">
          <xdr:nvSpPr>
            <xdr:cNvPr id="4185" name="chk_敷地及び地盤_改善予定_無" hidden="1">
              <a:extLst>
                <a:ext uri="{63B3BB69-23CF-44E3-9099-C40C66FF867C}">
                  <a14:compatExt spid="_x0000_s4185"/>
                </a:ext>
                <a:ext uri="{FF2B5EF4-FFF2-40B4-BE49-F238E27FC236}">
                  <a16:creationId xmlns:a16="http://schemas.microsoft.com/office/drawing/2014/main" id="{00000000-0008-0000-03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144780</xdr:rowOff>
        </xdr:from>
        <xdr:to>
          <xdr:col>11</xdr:col>
          <xdr:colOff>106680</xdr:colOff>
          <xdr:row>16</xdr:row>
          <xdr:rowOff>45720</xdr:rowOff>
        </xdr:to>
        <xdr:sp macro="" textlink="">
          <xdr:nvSpPr>
            <xdr:cNvPr id="4186" name="chk_建築物の外部_要是正" hidden="1">
              <a:extLst>
                <a:ext uri="{63B3BB69-23CF-44E3-9099-C40C66FF867C}">
                  <a14:compatExt spid="_x0000_s4186"/>
                </a:ext>
                <a:ext uri="{FF2B5EF4-FFF2-40B4-BE49-F238E27FC236}">
                  <a16:creationId xmlns:a16="http://schemas.microsoft.com/office/drawing/2014/main" id="{00000000-0008-0000-03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xdr:row>
          <xdr:rowOff>144780</xdr:rowOff>
        </xdr:from>
        <xdr:to>
          <xdr:col>19</xdr:col>
          <xdr:colOff>91440</xdr:colOff>
          <xdr:row>16</xdr:row>
          <xdr:rowOff>45720</xdr:rowOff>
        </xdr:to>
        <xdr:sp macro="" textlink="">
          <xdr:nvSpPr>
            <xdr:cNvPr id="4188" name="chk_建築物の外部_既存不適格" hidden="1">
              <a:extLst>
                <a:ext uri="{63B3BB69-23CF-44E3-9099-C40C66FF867C}">
                  <a14:compatExt spid="_x0000_s4188"/>
                </a:ext>
                <a:ext uri="{FF2B5EF4-FFF2-40B4-BE49-F238E27FC236}">
                  <a16:creationId xmlns:a16="http://schemas.microsoft.com/office/drawing/2014/main" id="{00000000-0008-0000-03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xdr:row>
          <xdr:rowOff>144780</xdr:rowOff>
        </xdr:from>
        <xdr:to>
          <xdr:col>25</xdr:col>
          <xdr:colOff>99060</xdr:colOff>
          <xdr:row>16</xdr:row>
          <xdr:rowOff>45720</xdr:rowOff>
        </xdr:to>
        <xdr:sp macro="" textlink="">
          <xdr:nvSpPr>
            <xdr:cNvPr id="4189" name="chk_建築物の外部_特記あり" hidden="1">
              <a:extLst>
                <a:ext uri="{63B3BB69-23CF-44E3-9099-C40C66FF867C}">
                  <a14:compatExt spid="_x0000_s4189"/>
                </a:ext>
                <a:ext uri="{FF2B5EF4-FFF2-40B4-BE49-F238E27FC236}">
                  <a16:creationId xmlns:a16="http://schemas.microsoft.com/office/drawing/2014/main" id="{00000000-0008-0000-03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144780</xdr:rowOff>
        </xdr:from>
        <xdr:to>
          <xdr:col>33</xdr:col>
          <xdr:colOff>106680</xdr:colOff>
          <xdr:row>16</xdr:row>
          <xdr:rowOff>45720</xdr:rowOff>
        </xdr:to>
        <xdr:sp macro="" textlink="">
          <xdr:nvSpPr>
            <xdr:cNvPr id="4190" name="chk_建築物の外部_指摘なし" hidden="1">
              <a:extLst>
                <a:ext uri="{63B3BB69-23CF-44E3-9099-C40C66FF867C}">
                  <a14:compatExt spid="_x0000_s4190"/>
                </a:ext>
                <a:ext uri="{FF2B5EF4-FFF2-40B4-BE49-F238E27FC236}">
                  <a16:creationId xmlns:a16="http://schemas.microsoft.com/office/drawing/2014/main" id="{00000000-0008-0000-03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11</xdr:col>
          <xdr:colOff>106680</xdr:colOff>
          <xdr:row>18</xdr:row>
          <xdr:rowOff>76200</xdr:rowOff>
        </xdr:to>
        <xdr:sp macro="" textlink="">
          <xdr:nvSpPr>
            <xdr:cNvPr id="4191" name="chk_建築物の外部_改善予定_有" hidden="1">
              <a:extLst>
                <a:ext uri="{63B3BB69-23CF-44E3-9099-C40C66FF867C}">
                  <a14:compatExt spid="_x0000_s4191"/>
                </a:ext>
                <a:ext uri="{FF2B5EF4-FFF2-40B4-BE49-F238E27FC236}">
                  <a16:creationId xmlns:a16="http://schemas.microsoft.com/office/drawing/2014/main" id="{00000000-0008-0000-03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152400</xdr:rowOff>
        </xdr:from>
        <xdr:to>
          <xdr:col>11</xdr:col>
          <xdr:colOff>106680</xdr:colOff>
          <xdr:row>19</xdr:row>
          <xdr:rowOff>60960</xdr:rowOff>
        </xdr:to>
        <xdr:sp macro="" textlink="">
          <xdr:nvSpPr>
            <xdr:cNvPr id="4193" name="chk_建築物の外部_改善予定_無" hidden="1">
              <a:extLst>
                <a:ext uri="{63B3BB69-23CF-44E3-9099-C40C66FF867C}">
                  <a14:compatExt spid="_x0000_s4193"/>
                </a:ext>
                <a:ext uri="{FF2B5EF4-FFF2-40B4-BE49-F238E27FC236}">
                  <a16:creationId xmlns:a16="http://schemas.microsoft.com/office/drawing/2014/main" id="{00000000-0008-0000-03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144780</xdr:rowOff>
        </xdr:from>
        <xdr:to>
          <xdr:col>11</xdr:col>
          <xdr:colOff>106680</xdr:colOff>
          <xdr:row>21</xdr:row>
          <xdr:rowOff>38100</xdr:rowOff>
        </xdr:to>
        <xdr:sp macro="" textlink="">
          <xdr:nvSpPr>
            <xdr:cNvPr id="4194" name="chk_屋上及び屋根_要是正" hidden="1">
              <a:extLst>
                <a:ext uri="{63B3BB69-23CF-44E3-9099-C40C66FF867C}">
                  <a14:compatExt spid="_x0000_s4194"/>
                </a:ext>
                <a:ext uri="{FF2B5EF4-FFF2-40B4-BE49-F238E27FC236}">
                  <a16:creationId xmlns:a16="http://schemas.microsoft.com/office/drawing/2014/main" id="{00000000-0008-0000-03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144780</xdr:rowOff>
        </xdr:from>
        <xdr:to>
          <xdr:col>19</xdr:col>
          <xdr:colOff>91440</xdr:colOff>
          <xdr:row>21</xdr:row>
          <xdr:rowOff>38100</xdr:rowOff>
        </xdr:to>
        <xdr:sp macro="" textlink="">
          <xdr:nvSpPr>
            <xdr:cNvPr id="4195" name="chk_屋上及び屋根_既存不適格" hidden="1">
              <a:extLst>
                <a:ext uri="{63B3BB69-23CF-44E3-9099-C40C66FF867C}">
                  <a14:compatExt spid="_x0000_s4195"/>
                </a:ext>
                <a:ext uri="{FF2B5EF4-FFF2-40B4-BE49-F238E27FC236}">
                  <a16:creationId xmlns:a16="http://schemas.microsoft.com/office/drawing/2014/main" id="{00000000-0008-0000-03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144780</xdr:rowOff>
        </xdr:from>
        <xdr:to>
          <xdr:col>25</xdr:col>
          <xdr:colOff>99060</xdr:colOff>
          <xdr:row>21</xdr:row>
          <xdr:rowOff>38100</xdr:rowOff>
        </xdr:to>
        <xdr:sp macro="" textlink="">
          <xdr:nvSpPr>
            <xdr:cNvPr id="4196" name="chk_屋上及び屋根_特記あり"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144780</xdr:rowOff>
        </xdr:from>
        <xdr:to>
          <xdr:col>33</xdr:col>
          <xdr:colOff>106680</xdr:colOff>
          <xdr:row>21</xdr:row>
          <xdr:rowOff>38100</xdr:rowOff>
        </xdr:to>
        <xdr:sp macro="" textlink="">
          <xdr:nvSpPr>
            <xdr:cNvPr id="4197" name="chk_屋上及び屋根_指摘なし"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289560</xdr:rowOff>
        </xdr:from>
        <xdr:to>
          <xdr:col>11</xdr:col>
          <xdr:colOff>106680</xdr:colOff>
          <xdr:row>23</xdr:row>
          <xdr:rowOff>68580</xdr:rowOff>
        </xdr:to>
        <xdr:sp macro="" textlink="">
          <xdr:nvSpPr>
            <xdr:cNvPr id="4198" name="chk_屋上及び屋根_改善予定_有"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144780</xdr:rowOff>
        </xdr:from>
        <xdr:to>
          <xdr:col>11</xdr:col>
          <xdr:colOff>106680</xdr:colOff>
          <xdr:row>24</xdr:row>
          <xdr:rowOff>45720</xdr:rowOff>
        </xdr:to>
        <xdr:sp macro="" textlink="">
          <xdr:nvSpPr>
            <xdr:cNvPr id="4199" name="chk_屋上及び屋根_改善予定_無"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144780</xdr:rowOff>
        </xdr:from>
        <xdr:to>
          <xdr:col>11</xdr:col>
          <xdr:colOff>106680</xdr:colOff>
          <xdr:row>26</xdr:row>
          <xdr:rowOff>45720</xdr:rowOff>
        </xdr:to>
        <xdr:sp macro="" textlink="">
          <xdr:nvSpPr>
            <xdr:cNvPr id="4200" name="chk_建築物の内部_要是正"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144780</xdr:rowOff>
        </xdr:from>
        <xdr:to>
          <xdr:col>19</xdr:col>
          <xdr:colOff>91440</xdr:colOff>
          <xdr:row>26</xdr:row>
          <xdr:rowOff>45720</xdr:rowOff>
        </xdr:to>
        <xdr:sp macro="" textlink="">
          <xdr:nvSpPr>
            <xdr:cNvPr id="4201" name="chk_建築物の内部_既存不適格"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xdr:row>
          <xdr:rowOff>144780</xdr:rowOff>
        </xdr:from>
        <xdr:to>
          <xdr:col>25</xdr:col>
          <xdr:colOff>99060</xdr:colOff>
          <xdr:row>26</xdr:row>
          <xdr:rowOff>45720</xdr:rowOff>
        </xdr:to>
        <xdr:sp macro="" textlink="">
          <xdr:nvSpPr>
            <xdr:cNvPr id="4202" name="chk_建築物の内部_特記あり" hidden="1">
              <a:extLst>
                <a:ext uri="{63B3BB69-23CF-44E3-9099-C40C66FF867C}">
                  <a14:compatExt spid="_x0000_s4202"/>
                </a:ext>
                <a:ext uri="{FF2B5EF4-FFF2-40B4-BE49-F238E27FC236}">
                  <a16:creationId xmlns:a16="http://schemas.microsoft.com/office/drawing/2014/main" id="{00000000-0008-0000-03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24</xdr:row>
          <xdr:rowOff>144780</xdr:rowOff>
        </xdr:from>
        <xdr:to>
          <xdr:col>33</xdr:col>
          <xdr:colOff>106680</xdr:colOff>
          <xdr:row>26</xdr:row>
          <xdr:rowOff>45720</xdr:rowOff>
        </xdr:to>
        <xdr:sp macro="" textlink="">
          <xdr:nvSpPr>
            <xdr:cNvPr id="4203" name="chk_建築物の内部_指摘なし" hidden="1">
              <a:extLst>
                <a:ext uri="{63B3BB69-23CF-44E3-9099-C40C66FF867C}">
                  <a14:compatExt spid="_x0000_s4203"/>
                </a:ext>
                <a:ext uri="{FF2B5EF4-FFF2-40B4-BE49-F238E27FC236}">
                  <a16:creationId xmlns:a16="http://schemas.microsoft.com/office/drawing/2014/main" id="{00000000-0008-0000-03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289560</xdr:rowOff>
        </xdr:from>
        <xdr:to>
          <xdr:col>11</xdr:col>
          <xdr:colOff>106680</xdr:colOff>
          <xdr:row>28</xdr:row>
          <xdr:rowOff>76200</xdr:rowOff>
        </xdr:to>
        <xdr:sp macro="" textlink="">
          <xdr:nvSpPr>
            <xdr:cNvPr id="4204" name="chk_建築物の内部_改善予定_有" hidden="1">
              <a:extLst>
                <a:ext uri="{63B3BB69-23CF-44E3-9099-C40C66FF867C}">
                  <a14:compatExt spid="_x0000_s4204"/>
                </a:ext>
                <a:ext uri="{FF2B5EF4-FFF2-40B4-BE49-F238E27FC236}">
                  <a16:creationId xmlns:a16="http://schemas.microsoft.com/office/drawing/2014/main" id="{00000000-0008-0000-03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144780</xdr:rowOff>
        </xdr:from>
        <xdr:to>
          <xdr:col>11</xdr:col>
          <xdr:colOff>106680</xdr:colOff>
          <xdr:row>29</xdr:row>
          <xdr:rowOff>45720</xdr:rowOff>
        </xdr:to>
        <xdr:sp macro="" textlink="">
          <xdr:nvSpPr>
            <xdr:cNvPr id="4205" name="chk_建築物の内部_改善予定_無" hidden="1">
              <a:extLst>
                <a:ext uri="{63B3BB69-23CF-44E3-9099-C40C66FF867C}">
                  <a14:compatExt spid="_x0000_s4205"/>
                </a:ext>
                <a:ext uri="{FF2B5EF4-FFF2-40B4-BE49-F238E27FC236}">
                  <a16:creationId xmlns:a16="http://schemas.microsoft.com/office/drawing/2014/main" id="{00000000-0008-0000-03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144780</xdr:rowOff>
        </xdr:from>
        <xdr:to>
          <xdr:col>11</xdr:col>
          <xdr:colOff>106680</xdr:colOff>
          <xdr:row>31</xdr:row>
          <xdr:rowOff>45720</xdr:rowOff>
        </xdr:to>
        <xdr:sp macro="" textlink="">
          <xdr:nvSpPr>
            <xdr:cNvPr id="4206" name="chk_避難施設等_要是正" hidden="1">
              <a:extLst>
                <a:ext uri="{63B3BB69-23CF-44E3-9099-C40C66FF867C}">
                  <a14:compatExt spid="_x0000_s4206"/>
                </a:ext>
                <a:ext uri="{FF2B5EF4-FFF2-40B4-BE49-F238E27FC236}">
                  <a16:creationId xmlns:a16="http://schemas.microsoft.com/office/drawing/2014/main" id="{00000000-0008-0000-03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29</xdr:row>
          <xdr:rowOff>144780</xdr:rowOff>
        </xdr:from>
        <xdr:to>
          <xdr:col>19</xdr:col>
          <xdr:colOff>91440</xdr:colOff>
          <xdr:row>31</xdr:row>
          <xdr:rowOff>45720</xdr:rowOff>
        </xdr:to>
        <xdr:sp macro="" textlink="">
          <xdr:nvSpPr>
            <xdr:cNvPr id="4207" name="chk_避難施設等_既存不適格" hidden="1">
              <a:extLst>
                <a:ext uri="{63B3BB69-23CF-44E3-9099-C40C66FF867C}">
                  <a14:compatExt spid="_x0000_s4207"/>
                </a:ext>
                <a:ext uri="{FF2B5EF4-FFF2-40B4-BE49-F238E27FC236}">
                  <a16:creationId xmlns:a16="http://schemas.microsoft.com/office/drawing/2014/main" id="{00000000-0008-0000-03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29</xdr:row>
          <xdr:rowOff>144780</xdr:rowOff>
        </xdr:from>
        <xdr:to>
          <xdr:col>25</xdr:col>
          <xdr:colOff>99060</xdr:colOff>
          <xdr:row>31</xdr:row>
          <xdr:rowOff>45720</xdr:rowOff>
        </xdr:to>
        <xdr:sp macro="" textlink="">
          <xdr:nvSpPr>
            <xdr:cNvPr id="4208" name="chk_避難施設等_特記あり" hidden="1">
              <a:extLst>
                <a:ext uri="{63B3BB69-23CF-44E3-9099-C40C66FF867C}">
                  <a14:compatExt spid="_x0000_s4208"/>
                </a:ext>
                <a:ext uri="{FF2B5EF4-FFF2-40B4-BE49-F238E27FC236}">
                  <a16:creationId xmlns:a16="http://schemas.microsoft.com/office/drawing/2014/main" id="{00000000-0008-0000-03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29</xdr:row>
          <xdr:rowOff>144780</xdr:rowOff>
        </xdr:from>
        <xdr:to>
          <xdr:col>33</xdr:col>
          <xdr:colOff>106680</xdr:colOff>
          <xdr:row>31</xdr:row>
          <xdr:rowOff>45720</xdr:rowOff>
        </xdr:to>
        <xdr:sp macro="" textlink="">
          <xdr:nvSpPr>
            <xdr:cNvPr id="4209" name="chk_避難施設等_指摘なし" hidden="1">
              <a:extLst>
                <a:ext uri="{63B3BB69-23CF-44E3-9099-C40C66FF867C}">
                  <a14:compatExt spid="_x0000_s4209"/>
                </a:ext>
                <a:ext uri="{FF2B5EF4-FFF2-40B4-BE49-F238E27FC236}">
                  <a16:creationId xmlns:a16="http://schemas.microsoft.com/office/drawing/2014/main" id="{00000000-0008-0000-03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289560</xdr:rowOff>
        </xdr:from>
        <xdr:to>
          <xdr:col>11</xdr:col>
          <xdr:colOff>106680</xdr:colOff>
          <xdr:row>33</xdr:row>
          <xdr:rowOff>76200</xdr:rowOff>
        </xdr:to>
        <xdr:sp macro="" textlink="">
          <xdr:nvSpPr>
            <xdr:cNvPr id="4210" name="chk_避難施設等_改善予定_有" hidden="1">
              <a:extLst>
                <a:ext uri="{63B3BB69-23CF-44E3-9099-C40C66FF867C}">
                  <a14:compatExt spid="_x0000_s4210"/>
                </a:ext>
                <a:ext uri="{FF2B5EF4-FFF2-40B4-BE49-F238E27FC236}">
                  <a16:creationId xmlns:a16="http://schemas.microsoft.com/office/drawing/2014/main" id="{00000000-0008-0000-03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144780</xdr:rowOff>
        </xdr:from>
        <xdr:to>
          <xdr:col>11</xdr:col>
          <xdr:colOff>106680</xdr:colOff>
          <xdr:row>34</xdr:row>
          <xdr:rowOff>45720</xdr:rowOff>
        </xdr:to>
        <xdr:sp macro="" textlink="">
          <xdr:nvSpPr>
            <xdr:cNvPr id="4211" name="chk_避難施設等_改善予定_無" hidden="1">
              <a:extLst>
                <a:ext uri="{63B3BB69-23CF-44E3-9099-C40C66FF867C}">
                  <a14:compatExt spid="_x0000_s4211"/>
                </a:ext>
                <a:ext uri="{FF2B5EF4-FFF2-40B4-BE49-F238E27FC236}">
                  <a16:creationId xmlns:a16="http://schemas.microsoft.com/office/drawing/2014/main" id="{00000000-0008-0000-03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144780</xdr:rowOff>
        </xdr:from>
        <xdr:to>
          <xdr:col>11</xdr:col>
          <xdr:colOff>106680</xdr:colOff>
          <xdr:row>36</xdr:row>
          <xdr:rowOff>45720</xdr:rowOff>
        </xdr:to>
        <xdr:sp macro="" textlink="">
          <xdr:nvSpPr>
            <xdr:cNvPr id="4212" name="chk_その他_要是正" hidden="1">
              <a:extLst>
                <a:ext uri="{63B3BB69-23CF-44E3-9099-C40C66FF867C}">
                  <a14:compatExt spid="_x0000_s4212"/>
                </a:ext>
                <a:ext uri="{FF2B5EF4-FFF2-40B4-BE49-F238E27FC236}">
                  <a16:creationId xmlns:a16="http://schemas.microsoft.com/office/drawing/2014/main" id="{00000000-0008-0000-03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144780</xdr:rowOff>
        </xdr:from>
        <xdr:to>
          <xdr:col>19</xdr:col>
          <xdr:colOff>91440</xdr:colOff>
          <xdr:row>36</xdr:row>
          <xdr:rowOff>45720</xdr:rowOff>
        </xdr:to>
        <xdr:sp macro="" textlink="">
          <xdr:nvSpPr>
            <xdr:cNvPr id="4213" name="chk_その他_既存不適格" hidden="1">
              <a:extLst>
                <a:ext uri="{63B3BB69-23CF-44E3-9099-C40C66FF867C}">
                  <a14:compatExt spid="_x0000_s4213"/>
                </a:ext>
                <a:ext uri="{FF2B5EF4-FFF2-40B4-BE49-F238E27FC236}">
                  <a16:creationId xmlns:a16="http://schemas.microsoft.com/office/drawing/2014/main" id="{00000000-0008-0000-03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144780</xdr:rowOff>
        </xdr:from>
        <xdr:to>
          <xdr:col>25</xdr:col>
          <xdr:colOff>99060</xdr:colOff>
          <xdr:row>36</xdr:row>
          <xdr:rowOff>45720</xdr:rowOff>
        </xdr:to>
        <xdr:sp macro="" textlink="">
          <xdr:nvSpPr>
            <xdr:cNvPr id="4214" name="chk_その他_特記あり" hidden="1">
              <a:extLst>
                <a:ext uri="{63B3BB69-23CF-44E3-9099-C40C66FF867C}">
                  <a14:compatExt spid="_x0000_s4214"/>
                </a:ext>
                <a:ext uri="{FF2B5EF4-FFF2-40B4-BE49-F238E27FC236}">
                  <a16:creationId xmlns:a16="http://schemas.microsoft.com/office/drawing/2014/main" id="{00000000-0008-0000-03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34</xdr:row>
          <xdr:rowOff>144780</xdr:rowOff>
        </xdr:from>
        <xdr:to>
          <xdr:col>33</xdr:col>
          <xdr:colOff>106680</xdr:colOff>
          <xdr:row>36</xdr:row>
          <xdr:rowOff>45720</xdr:rowOff>
        </xdr:to>
        <xdr:sp macro="" textlink="">
          <xdr:nvSpPr>
            <xdr:cNvPr id="4215" name="chk_その他_指摘なし" hidden="1">
              <a:extLst>
                <a:ext uri="{63B3BB69-23CF-44E3-9099-C40C66FF867C}">
                  <a14:compatExt spid="_x0000_s4215"/>
                </a:ext>
                <a:ext uri="{FF2B5EF4-FFF2-40B4-BE49-F238E27FC236}">
                  <a16:creationId xmlns:a16="http://schemas.microsoft.com/office/drawing/2014/main" id="{00000000-0008-0000-03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289560</xdr:rowOff>
        </xdr:from>
        <xdr:to>
          <xdr:col>11</xdr:col>
          <xdr:colOff>106680</xdr:colOff>
          <xdr:row>38</xdr:row>
          <xdr:rowOff>76200</xdr:rowOff>
        </xdr:to>
        <xdr:sp macro="" textlink="">
          <xdr:nvSpPr>
            <xdr:cNvPr id="4216" name="chk_その他_改善予定_有" hidden="1">
              <a:extLst>
                <a:ext uri="{63B3BB69-23CF-44E3-9099-C40C66FF867C}">
                  <a14:compatExt spid="_x0000_s4216"/>
                </a:ext>
                <a:ext uri="{FF2B5EF4-FFF2-40B4-BE49-F238E27FC236}">
                  <a16:creationId xmlns:a16="http://schemas.microsoft.com/office/drawing/2014/main" id="{00000000-0008-0000-03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144780</xdr:rowOff>
        </xdr:from>
        <xdr:to>
          <xdr:col>11</xdr:col>
          <xdr:colOff>106680</xdr:colOff>
          <xdr:row>39</xdr:row>
          <xdr:rowOff>45720</xdr:rowOff>
        </xdr:to>
        <xdr:sp macro="" textlink="">
          <xdr:nvSpPr>
            <xdr:cNvPr id="4217" name="chk_その他_改善予定_無" hidden="1">
              <a:extLst>
                <a:ext uri="{63B3BB69-23CF-44E3-9099-C40C66FF867C}">
                  <a14:compatExt spid="_x0000_s4217"/>
                </a:ext>
                <a:ext uri="{FF2B5EF4-FFF2-40B4-BE49-F238E27FC236}">
                  <a16:creationId xmlns:a16="http://schemas.microsoft.com/office/drawing/2014/main" id="{00000000-0008-0000-03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40</xdr:row>
          <xdr:rowOff>144780</xdr:rowOff>
        </xdr:from>
        <xdr:to>
          <xdr:col>12</xdr:col>
          <xdr:colOff>114300</xdr:colOff>
          <xdr:row>42</xdr:row>
          <xdr:rowOff>45720</xdr:rowOff>
        </xdr:to>
        <xdr:sp macro="" textlink="">
          <xdr:nvSpPr>
            <xdr:cNvPr id="4218" name="chk_石綿材料_有_飛散防止_無"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41</xdr:row>
          <xdr:rowOff>144780</xdr:rowOff>
        </xdr:from>
        <xdr:to>
          <xdr:col>12</xdr:col>
          <xdr:colOff>114300</xdr:colOff>
          <xdr:row>43</xdr:row>
          <xdr:rowOff>45720</xdr:rowOff>
        </xdr:to>
        <xdr:sp macro="" textlink="">
          <xdr:nvSpPr>
            <xdr:cNvPr id="4219" name="chk_石綿材料_有_飛散防止_有"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42</xdr:row>
          <xdr:rowOff>144780</xdr:rowOff>
        </xdr:from>
        <xdr:to>
          <xdr:col>12</xdr:col>
          <xdr:colOff>114300</xdr:colOff>
          <xdr:row>44</xdr:row>
          <xdr:rowOff>45720</xdr:rowOff>
        </xdr:to>
        <xdr:sp macro="" textlink="">
          <xdr:nvSpPr>
            <xdr:cNvPr id="4220" name="chk_石綿材料_無"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43</xdr:row>
          <xdr:rowOff>144780</xdr:rowOff>
        </xdr:from>
        <xdr:to>
          <xdr:col>12</xdr:col>
          <xdr:colOff>106680</xdr:colOff>
          <xdr:row>45</xdr:row>
          <xdr:rowOff>45720</xdr:rowOff>
        </xdr:to>
        <xdr:sp macro="" textlink="">
          <xdr:nvSpPr>
            <xdr:cNvPr id="4221" name="chk_石綿措置予定_有"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44</xdr:row>
          <xdr:rowOff>144780</xdr:rowOff>
        </xdr:from>
        <xdr:to>
          <xdr:col>12</xdr:col>
          <xdr:colOff>106680</xdr:colOff>
          <xdr:row>46</xdr:row>
          <xdr:rowOff>45720</xdr:rowOff>
        </xdr:to>
        <xdr:sp macro="" textlink="">
          <xdr:nvSpPr>
            <xdr:cNvPr id="4222" name="chk_石綿措置予定_無" hidden="1">
              <a:extLst>
                <a:ext uri="{63B3BB69-23CF-44E3-9099-C40C66FF867C}">
                  <a14:compatExt spid="_x0000_s4222"/>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46</xdr:row>
          <xdr:rowOff>144780</xdr:rowOff>
        </xdr:from>
        <xdr:to>
          <xdr:col>13</xdr:col>
          <xdr:colOff>114300</xdr:colOff>
          <xdr:row>48</xdr:row>
          <xdr:rowOff>45720</xdr:rowOff>
        </xdr:to>
        <xdr:sp macro="" textlink="">
          <xdr:nvSpPr>
            <xdr:cNvPr id="4223" name="chk_耐震診断_有" hidden="1">
              <a:extLst>
                <a:ext uri="{63B3BB69-23CF-44E3-9099-C40C66FF867C}">
                  <a14:compatExt spid="_x0000_s4223"/>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46</xdr:row>
          <xdr:rowOff>144780</xdr:rowOff>
        </xdr:from>
        <xdr:to>
          <xdr:col>20</xdr:col>
          <xdr:colOff>106680</xdr:colOff>
          <xdr:row>48</xdr:row>
          <xdr:rowOff>45720</xdr:rowOff>
        </xdr:to>
        <xdr:sp macro="" textlink="">
          <xdr:nvSpPr>
            <xdr:cNvPr id="4224" name="chk_耐震診断_耐震性_有" hidden="1">
              <a:extLst>
                <a:ext uri="{63B3BB69-23CF-44E3-9099-C40C66FF867C}">
                  <a14:compatExt spid="_x0000_s4224"/>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46</xdr:row>
          <xdr:rowOff>144780</xdr:rowOff>
        </xdr:from>
        <xdr:to>
          <xdr:col>23</xdr:col>
          <xdr:colOff>114300</xdr:colOff>
          <xdr:row>48</xdr:row>
          <xdr:rowOff>45720</xdr:rowOff>
        </xdr:to>
        <xdr:sp macro="" textlink="">
          <xdr:nvSpPr>
            <xdr:cNvPr id="4225" name="chk_耐震診断_耐震性_無" hidden="1">
              <a:extLst>
                <a:ext uri="{63B3BB69-23CF-44E3-9099-C40C66FF867C}">
                  <a14:compatExt spid="_x0000_s4225"/>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46</xdr:row>
          <xdr:rowOff>144780</xdr:rowOff>
        </xdr:from>
        <xdr:to>
          <xdr:col>26</xdr:col>
          <xdr:colOff>114300</xdr:colOff>
          <xdr:row>48</xdr:row>
          <xdr:rowOff>45720</xdr:rowOff>
        </xdr:to>
        <xdr:sp macro="" textlink="">
          <xdr:nvSpPr>
            <xdr:cNvPr id="4226" name="chk_耐震診断_耐震性_不明" hidden="1">
              <a:extLst>
                <a:ext uri="{63B3BB69-23CF-44E3-9099-C40C66FF867C}">
                  <a14:compatExt spid="_x0000_s4226"/>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47</xdr:row>
          <xdr:rowOff>144780</xdr:rowOff>
        </xdr:from>
        <xdr:to>
          <xdr:col>13</xdr:col>
          <xdr:colOff>114300</xdr:colOff>
          <xdr:row>49</xdr:row>
          <xdr:rowOff>45720</xdr:rowOff>
        </xdr:to>
        <xdr:sp macro="" textlink="">
          <xdr:nvSpPr>
            <xdr:cNvPr id="4227" name="chk_耐震診断_無"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48</xdr:row>
          <xdr:rowOff>144780</xdr:rowOff>
        </xdr:from>
        <xdr:to>
          <xdr:col>13</xdr:col>
          <xdr:colOff>114300</xdr:colOff>
          <xdr:row>50</xdr:row>
          <xdr:rowOff>45720</xdr:rowOff>
        </xdr:to>
        <xdr:sp macro="" textlink="">
          <xdr:nvSpPr>
            <xdr:cNvPr id="4229" name="chk_耐震改修_有" hidden="1">
              <a:extLst>
                <a:ext uri="{63B3BB69-23CF-44E3-9099-C40C66FF867C}">
                  <a14:compatExt spid="_x0000_s4229"/>
                </a:ext>
                <a:ext uri="{FF2B5EF4-FFF2-40B4-BE49-F238E27FC236}">
                  <a16:creationId xmlns:a16="http://schemas.microsoft.com/office/drawing/2014/main" id="{00000000-0008-0000-03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48</xdr:row>
          <xdr:rowOff>144780</xdr:rowOff>
        </xdr:from>
        <xdr:to>
          <xdr:col>16</xdr:col>
          <xdr:colOff>114300</xdr:colOff>
          <xdr:row>50</xdr:row>
          <xdr:rowOff>45720</xdr:rowOff>
        </xdr:to>
        <xdr:sp macro="" textlink="">
          <xdr:nvSpPr>
            <xdr:cNvPr id="4230" name="chk_耐震改修_無" hidden="1">
              <a:extLst>
                <a:ext uri="{63B3BB69-23CF-44E3-9099-C40C66FF867C}">
                  <a14:compatExt spid="_x0000_s4230"/>
                </a:ext>
                <a:ext uri="{FF2B5EF4-FFF2-40B4-BE49-F238E27FC236}">
                  <a16:creationId xmlns:a16="http://schemas.microsoft.com/office/drawing/2014/main" id="{00000000-0008-0000-03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48</xdr:row>
          <xdr:rowOff>144780</xdr:rowOff>
        </xdr:from>
        <xdr:to>
          <xdr:col>29</xdr:col>
          <xdr:colOff>114300</xdr:colOff>
          <xdr:row>50</xdr:row>
          <xdr:rowOff>45720</xdr:rowOff>
        </xdr:to>
        <xdr:sp macro="" textlink="">
          <xdr:nvSpPr>
            <xdr:cNvPr id="4231" name="chk_耐震改修_対象外" hidden="1">
              <a:extLst>
                <a:ext uri="{63B3BB69-23CF-44E3-9099-C40C66FF867C}">
                  <a14:compatExt spid="_x0000_s4231"/>
                </a:ext>
                <a:ext uri="{FF2B5EF4-FFF2-40B4-BE49-F238E27FC236}">
                  <a16:creationId xmlns:a16="http://schemas.microsoft.com/office/drawing/2014/main" id="{00000000-0008-0000-03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50</xdr:row>
          <xdr:rowOff>144780</xdr:rowOff>
        </xdr:from>
        <xdr:to>
          <xdr:col>11</xdr:col>
          <xdr:colOff>137160</xdr:colOff>
          <xdr:row>52</xdr:row>
          <xdr:rowOff>45720</xdr:rowOff>
        </xdr:to>
        <xdr:sp macro="" textlink="">
          <xdr:nvSpPr>
            <xdr:cNvPr id="4232" name="chk_不具合等_有" hidden="1">
              <a:extLst>
                <a:ext uri="{63B3BB69-23CF-44E3-9099-C40C66FF867C}">
                  <a14:compatExt spid="_x0000_s4232"/>
                </a:ext>
                <a:ext uri="{FF2B5EF4-FFF2-40B4-BE49-F238E27FC236}">
                  <a16:creationId xmlns:a16="http://schemas.microsoft.com/office/drawing/2014/main" id="{00000000-0008-0000-03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50</xdr:row>
          <xdr:rowOff>144780</xdr:rowOff>
        </xdr:from>
        <xdr:to>
          <xdr:col>14</xdr:col>
          <xdr:colOff>121920</xdr:colOff>
          <xdr:row>52</xdr:row>
          <xdr:rowOff>45720</xdr:rowOff>
        </xdr:to>
        <xdr:sp macro="" textlink="">
          <xdr:nvSpPr>
            <xdr:cNvPr id="4233" name="chk_不具合等_無" hidden="1">
              <a:extLst>
                <a:ext uri="{63B3BB69-23CF-44E3-9099-C40C66FF867C}">
                  <a14:compatExt spid="_x0000_s4233"/>
                </a:ext>
                <a:ext uri="{FF2B5EF4-FFF2-40B4-BE49-F238E27FC236}">
                  <a16:creationId xmlns:a16="http://schemas.microsoft.com/office/drawing/2014/main" id="{00000000-0008-0000-03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51</xdr:row>
          <xdr:rowOff>144780</xdr:rowOff>
        </xdr:from>
        <xdr:to>
          <xdr:col>11</xdr:col>
          <xdr:colOff>137160</xdr:colOff>
          <xdr:row>53</xdr:row>
          <xdr:rowOff>45720</xdr:rowOff>
        </xdr:to>
        <xdr:sp macro="" textlink="">
          <xdr:nvSpPr>
            <xdr:cNvPr id="4234" name="chk_不具合等の記録_有" hidden="1">
              <a:extLst>
                <a:ext uri="{63B3BB69-23CF-44E3-9099-C40C66FF867C}">
                  <a14:compatExt spid="_x0000_s4234"/>
                </a:ext>
                <a:ext uri="{FF2B5EF4-FFF2-40B4-BE49-F238E27FC236}">
                  <a16:creationId xmlns:a16="http://schemas.microsoft.com/office/drawing/2014/main" id="{00000000-0008-0000-03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51</xdr:row>
          <xdr:rowOff>144780</xdr:rowOff>
        </xdr:from>
        <xdr:to>
          <xdr:col>14</xdr:col>
          <xdr:colOff>121920</xdr:colOff>
          <xdr:row>53</xdr:row>
          <xdr:rowOff>45720</xdr:rowOff>
        </xdr:to>
        <xdr:sp macro="" textlink="">
          <xdr:nvSpPr>
            <xdr:cNvPr id="4235" name="chk_不具合等の記録_無" hidden="1">
              <a:extLst>
                <a:ext uri="{63B3BB69-23CF-44E3-9099-C40C66FF867C}">
                  <a14:compatExt spid="_x0000_s4235"/>
                </a:ext>
                <a:ext uri="{FF2B5EF4-FFF2-40B4-BE49-F238E27FC236}">
                  <a16:creationId xmlns:a16="http://schemas.microsoft.com/office/drawing/2014/main" id="{00000000-0008-0000-03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52</xdr:row>
          <xdr:rowOff>144780</xdr:rowOff>
        </xdr:from>
        <xdr:to>
          <xdr:col>11</xdr:col>
          <xdr:colOff>137160</xdr:colOff>
          <xdr:row>54</xdr:row>
          <xdr:rowOff>45720</xdr:rowOff>
        </xdr:to>
        <xdr:sp macro="" textlink="">
          <xdr:nvSpPr>
            <xdr:cNvPr id="4236" name="chk_改善の状況_実施済" hidden="1">
              <a:extLst>
                <a:ext uri="{63B3BB69-23CF-44E3-9099-C40C66FF867C}">
                  <a14:compatExt spid="_x0000_s4236"/>
                </a:ext>
                <a:ext uri="{FF2B5EF4-FFF2-40B4-BE49-F238E27FC236}">
                  <a16:creationId xmlns:a16="http://schemas.microsoft.com/office/drawing/2014/main" id="{00000000-0008-0000-03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52</xdr:row>
          <xdr:rowOff>137160</xdr:rowOff>
        </xdr:from>
        <xdr:to>
          <xdr:col>16</xdr:col>
          <xdr:colOff>121920</xdr:colOff>
          <xdr:row>54</xdr:row>
          <xdr:rowOff>38100</xdr:rowOff>
        </xdr:to>
        <xdr:sp macro="" textlink="">
          <xdr:nvSpPr>
            <xdr:cNvPr id="4237" name="chk_改善の状況_改善予定" hidden="1">
              <a:extLst>
                <a:ext uri="{63B3BB69-23CF-44E3-9099-C40C66FF867C}">
                  <a14:compatExt spid="_x0000_s4237"/>
                </a:ext>
                <a:ext uri="{FF2B5EF4-FFF2-40B4-BE49-F238E27FC236}">
                  <a16:creationId xmlns:a16="http://schemas.microsoft.com/office/drawing/2014/main" id="{00000000-0008-0000-03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53</xdr:row>
          <xdr:rowOff>144780</xdr:rowOff>
        </xdr:from>
        <xdr:to>
          <xdr:col>11</xdr:col>
          <xdr:colOff>137160</xdr:colOff>
          <xdr:row>55</xdr:row>
          <xdr:rowOff>45720</xdr:rowOff>
        </xdr:to>
        <xdr:sp macro="" textlink="">
          <xdr:nvSpPr>
            <xdr:cNvPr id="4238" name="chk_改善の状況_予定なし" hidden="1">
              <a:extLst>
                <a:ext uri="{63B3BB69-23CF-44E3-9099-C40C66FF867C}">
                  <a14:compatExt spid="_x0000_s4238"/>
                </a:ext>
                <a:ext uri="{FF2B5EF4-FFF2-40B4-BE49-F238E27FC236}">
                  <a16:creationId xmlns:a16="http://schemas.microsoft.com/office/drawing/2014/main" id="{00000000-0008-0000-0300-00008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xdr:row>
          <xdr:rowOff>45720</xdr:rowOff>
        </xdr:from>
        <xdr:to>
          <xdr:col>36</xdr:col>
          <xdr:colOff>99060</xdr:colOff>
          <xdr:row>6</xdr:row>
          <xdr:rowOff>190500</xdr:rowOff>
        </xdr:to>
        <xdr:sp macro="" textlink="">
          <xdr:nvSpPr>
            <xdr:cNvPr id="4246" name="chk_建築設備の検査_対象外" hidden="1">
              <a:extLst>
                <a:ext uri="{63B3BB69-23CF-44E3-9099-C40C66FF867C}">
                  <a14:compatExt spid="_x0000_s4246"/>
                </a:ext>
                <a:ext uri="{FF2B5EF4-FFF2-40B4-BE49-F238E27FC236}">
                  <a16:creationId xmlns:a16="http://schemas.microsoft.com/office/drawing/2014/main" id="{00000000-0008-0000-03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xdr:row>
          <xdr:rowOff>45720</xdr:rowOff>
        </xdr:from>
        <xdr:to>
          <xdr:col>36</xdr:col>
          <xdr:colOff>99060</xdr:colOff>
          <xdr:row>7</xdr:row>
          <xdr:rowOff>190500</xdr:rowOff>
        </xdr:to>
        <xdr:sp macro="" textlink="">
          <xdr:nvSpPr>
            <xdr:cNvPr id="4247" name="chk_昇降機等の検査_対象外" hidden="1">
              <a:extLst>
                <a:ext uri="{63B3BB69-23CF-44E3-9099-C40C66FF867C}">
                  <a14:compatExt spid="_x0000_s4247"/>
                </a:ext>
                <a:ext uri="{FF2B5EF4-FFF2-40B4-BE49-F238E27FC236}">
                  <a16:creationId xmlns:a16="http://schemas.microsoft.com/office/drawing/2014/main" id="{00000000-0008-0000-03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5</xdr:row>
          <xdr:rowOff>45720</xdr:rowOff>
        </xdr:from>
        <xdr:to>
          <xdr:col>36</xdr:col>
          <xdr:colOff>99060</xdr:colOff>
          <xdr:row>5</xdr:row>
          <xdr:rowOff>190500</xdr:rowOff>
        </xdr:to>
        <xdr:sp macro="" textlink="">
          <xdr:nvSpPr>
            <xdr:cNvPr id="4248" name="chk_防火設備の検査_対象外" hidden="1">
              <a:extLst>
                <a:ext uri="{63B3BB69-23CF-44E3-9099-C40C66FF867C}">
                  <a14:compatExt spid="_x0000_s4248"/>
                </a:ext>
                <a:ext uri="{FF2B5EF4-FFF2-40B4-BE49-F238E27FC236}">
                  <a16:creationId xmlns:a16="http://schemas.microsoft.com/office/drawing/2014/main" id="{00000000-0008-0000-03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4</xdr:row>
          <xdr:rowOff>45720</xdr:rowOff>
        </xdr:from>
        <xdr:to>
          <xdr:col>11</xdr:col>
          <xdr:colOff>38100</xdr:colOff>
          <xdr:row>4</xdr:row>
          <xdr:rowOff>190500</xdr:rowOff>
        </xdr:to>
        <xdr:sp macro="" textlink="">
          <xdr:nvSpPr>
            <xdr:cNvPr id="4255" name="chk_前回の調査_実施" hidden="1">
              <a:extLst>
                <a:ext uri="{63B3BB69-23CF-44E3-9099-C40C66FF867C}">
                  <a14:compatExt spid="_x0000_s4255"/>
                </a:ext>
                <a:ext uri="{FF2B5EF4-FFF2-40B4-BE49-F238E27FC236}">
                  <a16:creationId xmlns:a16="http://schemas.microsoft.com/office/drawing/2014/main" id="{00000000-0008-0000-03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xdr:row>
          <xdr:rowOff>45720</xdr:rowOff>
        </xdr:from>
        <xdr:to>
          <xdr:col>11</xdr:col>
          <xdr:colOff>38100</xdr:colOff>
          <xdr:row>5</xdr:row>
          <xdr:rowOff>190500</xdr:rowOff>
        </xdr:to>
        <xdr:sp macro="" textlink="">
          <xdr:nvSpPr>
            <xdr:cNvPr id="4256" name="chk_防火設備の検査_実施" hidden="1">
              <a:extLst>
                <a:ext uri="{63B3BB69-23CF-44E3-9099-C40C66FF867C}">
                  <a14:compatExt spid="_x0000_s4256"/>
                </a:ext>
                <a:ext uri="{FF2B5EF4-FFF2-40B4-BE49-F238E27FC236}">
                  <a16:creationId xmlns:a16="http://schemas.microsoft.com/office/drawing/2014/main" id="{00000000-0008-0000-03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6</xdr:row>
          <xdr:rowOff>45720</xdr:rowOff>
        </xdr:from>
        <xdr:to>
          <xdr:col>11</xdr:col>
          <xdr:colOff>38100</xdr:colOff>
          <xdr:row>6</xdr:row>
          <xdr:rowOff>190500</xdr:rowOff>
        </xdr:to>
        <xdr:sp macro="" textlink="">
          <xdr:nvSpPr>
            <xdr:cNvPr id="4257" name="chk_建築設備の検査_実施" hidden="1">
              <a:extLst>
                <a:ext uri="{63B3BB69-23CF-44E3-9099-C40C66FF867C}">
                  <a14:compatExt spid="_x0000_s4257"/>
                </a:ext>
                <a:ext uri="{FF2B5EF4-FFF2-40B4-BE49-F238E27FC236}">
                  <a16:creationId xmlns:a16="http://schemas.microsoft.com/office/drawing/2014/main" id="{00000000-0008-0000-03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45720</xdr:rowOff>
        </xdr:from>
        <xdr:to>
          <xdr:col>23</xdr:col>
          <xdr:colOff>106680</xdr:colOff>
          <xdr:row>5</xdr:row>
          <xdr:rowOff>190500</xdr:rowOff>
        </xdr:to>
        <xdr:sp macro="" textlink="">
          <xdr:nvSpPr>
            <xdr:cNvPr id="4260" name="chk_防火設備の検査_未実施" hidden="1">
              <a:extLst>
                <a:ext uri="{63B3BB69-23CF-44E3-9099-C40C66FF867C}">
                  <a14:compatExt spid="_x0000_s4260"/>
                </a:ext>
                <a:ext uri="{FF2B5EF4-FFF2-40B4-BE49-F238E27FC236}">
                  <a16:creationId xmlns:a16="http://schemas.microsoft.com/office/drawing/2014/main" id="{00000000-0008-0000-03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182880</xdr:colOff>
          <xdr:row>23</xdr:row>
          <xdr:rowOff>0</xdr:rowOff>
        </xdr:from>
        <xdr:to>
          <xdr:col>5</xdr:col>
          <xdr:colOff>487680</xdr:colOff>
          <xdr:row>24</xdr:row>
          <xdr:rowOff>22860</xdr:rowOff>
        </xdr:to>
        <xdr:sp macro="" textlink="">
          <xdr:nvSpPr>
            <xdr:cNvPr id="18457" name="chk_防火設備の有無_有" hidden="1">
              <a:extLst>
                <a:ext uri="{63B3BB69-23CF-44E3-9099-C40C66FF867C}">
                  <a14:compatExt spid="_x0000_s18457"/>
                </a:ext>
                <a:ext uri="{FF2B5EF4-FFF2-40B4-BE49-F238E27FC236}">
                  <a16:creationId xmlns:a16="http://schemas.microsoft.com/office/drawing/2014/main" id="{00000000-0008-0000-0A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220980</xdr:rowOff>
        </xdr:from>
        <xdr:to>
          <xdr:col>13</xdr:col>
          <xdr:colOff>99060</xdr:colOff>
          <xdr:row>24</xdr:row>
          <xdr:rowOff>22860</xdr:rowOff>
        </xdr:to>
        <xdr:sp macro="" textlink="">
          <xdr:nvSpPr>
            <xdr:cNvPr id="18458" name="chk_防火設備の有無_無" hidden="1">
              <a:extLst>
                <a:ext uri="{63B3BB69-23CF-44E3-9099-C40C66FF867C}">
                  <a14:compatExt spid="_x0000_s18458"/>
                </a:ext>
                <a:ext uri="{FF2B5EF4-FFF2-40B4-BE49-F238E27FC236}">
                  <a16:creationId xmlns:a16="http://schemas.microsoft.com/office/drawing/2014/main" id="{00000000-0008-0000-0A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41</xdr:row>
          <xdr:rowOff>160020</xdr:rowOff>
        </xdr:from>
        <xdr:to>
          <xdr:col>5</xdr:col>
          <xdr:colOff>83820</xdr:colOff>
          <xdr:row>43</xdr:row>
          <xdr:rowOff>30480</xdr:rowOff>
        </xdr:to>
        <xdr:sp macro="" textlink="">
          <xdr:nvSpPr>
            <xdr:cNvPr id="13313" name="chk_概要書_指摘_要是正" hidden="1">
              <a:extLst>
                <a:ext uri="{63B3BB69-23CF-44E3-9099-C40C66FF867C}">
                  <a14:compatExt spid="_x0000_s13313"/>
                </a:ext>
                <a:ext uri="{FF2B5EF4-FFF2-40B4-BE49-F238E27FC236}">
                  <a16:creationId xmlns:a16="http://schemas.microsoft.com/office/drawing/2014/main" id="{00000000-0008-0000-0B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160020</xdr:rowOff>
        </xdr:from>
        <xdr:to>
          <xdr:col>9</xdr:col>
          <xdr:colOff>83820</xdr:colOff>
          <xdr:row>43</xdr:row>
          <xdr:rowOff>30480</xdr:rowOff>
        </xdr:to>
        <xdr:sp macro="" textlink="">
          <xdr:nvSpPr>
            <xdr:cNvPr id="13314" name="chk_概要書_指摘_既存不適格"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41</xdr:row>
          <xdr:rowOff>160020</xdr:rowOff>
        </xdr:from>
        <xdr:to>
          <xdr:col>14</xdr:col>
          <xdr:colOff>83820</xdr:colOff>
          <xdr:row>43</xdr:row>
          <xdr:rowOff>30480</xdr:rowOff>
        </xdr:to>
        <xdr:sp macro="" textlink="">
          <xdr:nvSpPr>
            <xdr:cNvPr id="13316" name="chk_概要書_指摘_指摘なし"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43</xdr:row>
          <xdr:rowOff>297180</xdr:rowOff>
        </xdr:from>
        <xdr:to>
          <xdr:col>5</xdr:col>
          <xdr:colOff>99060</xdr:colOff>
          <xdr:row>45</xdr:row>
          <xdr:rowOff>22860</xdr:rowOff>
        </xdr:to>
        <xdr:sp macro="" textlink="">
          <xdr:nvSpPr>
            <xdr:cNvPr id="13317" name="chk_概要書_改善予定_有"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43</xdr:row>
          <xdr:rowOff>304800</xdr:rowOff>
        </xdr:from>
        <xdr:to>
          <xdr:col>15</xdr:col>
          <xdr:colOff>106680</xdr:colOff>
          <xdr:row>45</xdr:row>
          <xdr:rowOff>30480</xdr:rowOff>
        </xdr:to>
        <xdr:sp macro="" textlink="">
          <xdr:nvSpPr>
            <xdr:cNvPr id="13318" name="chk_概要書_改善予定_無"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49</xdr:row>
          <xdr:rowOff>0</xdr:rowOff>
        </xdr:from>
        <xdr:to>
          <xdr:col>5</xdr:col>
          <xdr:colOff>76200</xdr:colOff>
          <xdr:row>50</xdr:row>
          <xdr:rowOff>38100</xdr:rowOff>
        </xdr:to>
        <xdr:sp macro="" textlink="">
          <xdr:nvSpPr>
            <xdr:cNvPr id="13319" name="chk_概要書_前回の調査_実施"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49</xdr:row>
          <xdr:rowOff>160020</xdr:rowOff>
        </xdr:from>
        <xdr:to>
          <xdr:col>5</xdr:col>
          <xdr:colOff>76200</xdr:colOff>
          <xdr:row>51</xdr:row>
          <xdr:rowOff>30480</xdr:rowOff>
        </xdr:to>
        <xdr:sp macro="" textlink="">
          <xdr:nvSpPr>
            <xdr:cNvPr id="13320" name="chk_概要書_防火設備の検査_実施"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50</xdr:row>
          <xdr:rowOff>152400</xdr:rowOff>
        </xdr:from>
        <xdr:to>
          <xdr:col>5</xdr:col>
          <xdr:colOff>76200</xdr:colOff>
          <xdr:row>52</xdr:row>
          <xdr:rowOff>22860</xdr:rowOff>
        </xdr:to>
        <xdr:sp macro="" textlink="">
          <xdr:nvSpPr>
            <xdr:cNvPr id="13321" name="chk_概要書_建築設備の検査_実施"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49</xdr:row>
          <xdr:rowOff>0</xdr:rowOff>
        </xdr:from>
        <xdr:to>
          <xdr:col>14</xdr:col>
          <xdr:colOff>60960</xdr:colOff>
          <xdr:row>50</xdr:row>
          <xdr:rowOff>38100</xdr:rowOff>
        </xdr:to>
        <xdr:sp macro="" textlink="">
          <xdr:nvSpPr>
            <xdr:cNvPr id="13322" name="chk_概要書_前回の調査_未実施"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49</xdr:row>
          <xdr:rowOff>160020</xdr:rowOff>
        </xdr:from>
        <xdr:to>
          <xdr:col>14</xdr:col>
          <xdr:colOff>60960</xdr:colOff>
          <xdr:row>51</xdr:row>
          <xdr:rowOff>30480</xdr:rowOff>
        </xdr:to>
        <xdr:sp macro="" textlink="">
          <xdr:nvSpPr>
            <xdr:cNvPr id="13323" name="chk_概要書_防火設備の検査_未実施" hidden="1">
              <a:extLst>
                <a:ext uri="{63B3BB69-23CF-44E3-9099-C40C66FF867C}">
                  <a14:compatExt spid="_x0000_s13323"/>
                </a:ext>
                <a:ext uri="{FF2B5EF4-FFF2-40B4-BE49-F238E27FC236}">
                  <a16:creationId xmlns:a16="http://schemas.microsoft.com/office/drawing/2014/main" id="{00000000-0008-0000-0B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50</xdr:row>
          <xdr:rowOff>152400</xdr:rowOff>
        </xdr:from>
        <xdr:to>
          <xdr:col>14</xdr:col>
          <xdr:colOff>60960</xdr:colOff>
          <xdr:row>52</xdr:row>
          <xdr:rowOff>22860</xdr:rowOff>
        </xdr:to>
        <xdr:sp macro="" textlink="">
          <xdr:nvSpPr>
            <xdr:cNvPr id="13324" name="chk_概要書_建築設備の検査_未実施" hidden="1">
              <a:extLst>
                <a:ext uri="{63B3BB69-23CF-44E3-9099-C40C66FF867C}">
                  <a14:compatExt spid="_x0000_s13324"/>
                </a:ext>
                <a:ext uri="{FF2B5EF4-FFF2-40B4-BE49-F238E27FC236}">
                  <a16:creationId xmlns:a16="http://schemas.microsoft.com/office/drawing/2014/main" id="{00000000-0008-0000-0B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53</xdr:row>
          <xdr:rowOff>160020</xdr:rowOff>
        </xdr:from>
        <xdr:to>
          <xdr:col>5</xdr:col>
          <xdr:colOff>76200</xdr:colOff>
          <xdr:row>55</xdr:row>
          <xdr:rowOff>30480</xdr:rowOff>
        </xdr:to>
        <xdr:sp macro="" textlink="">
          <xdr:nvSpPr>
            <xdr:cNvPr id="13325" name="chk_概要書_不具合等_有" hidden="1">
              <a:extLst>
                <a:ext uri="{63B3BB69-23CF-44E3-9099-C40C66FF867C}">
                  <a14:compatExt spid="_x0000_s13325"/>
                </a:ext>
                <a:ext uri="{FF2B5EF4-FFF2-40B4-BE49-F238E27FC236}">
                  <a16:creationId xmlns:a16="http://schemas.microsoft.com/office/drawing/2014/main" id="{00000000-0008-0000-0B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53</xdr:row>
          <xdr:rowOff>160020</xdr:rowOff>
        </xdr:from>
        <xdr:to>
          <xdr:col>7</xdr:col>
          <xdr:colOff>99060</xdr:colOff>
          <xdr:row>55</xdr:row>
          <xdr:rowOff>30480</xdr:rowOff>
        </xdr:to>
        <xdr:sp macro="" textlink="">
          <xdr:nvSpPr>
            <xdr:cNvPr id="13326" name="chk_概要書_不具合等_無" hidden="1">
              <a:extLst>
                <a:ext uri="{63B3BB69-23CF-44E3-9099-C40C66FF867C}">
                  <a14:compatExt spid="_x0000_s13326"/>
                </a:ext>
                <a:ext uri="{FF2B5EF4-FFF2-40B4-BE49-F238E27FC236}">
                  <a16:creationId xmlns:a16="http://schemas.microsoft.com/office/drawing/2014/main" id="{00000000-0008-0000-0B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54</xdr:row>
          <xdr:rowOff>160020</xdr:rowOff>
        </xdr:from>
        <xdr:to>
          <xdr:col>5</xdr:col>
          <xdr:colOff>76200</xdr:colOff>
          <xdr:row>56</xdr:row>
          <xdr:rowOff>30480</xdr:rowOff>
        </xdr:to>
        <xdr:sp macro="" textlink="">
          <xdr:nvSpPr>
            <xdr:cNvPr id="13327" name="chk_概要書_不具合等の記録_有" hidden="1">
              <a:extLst>
                <a:ext uri="{63B3BB69-23CF-44E3-9099-C40C66FF867C}">
                  <a14:compatExt spid="_x0000_s13327"/>
                </a:ext>
                <a:ext uri="{FF2B5EF4-FFF2-40B4-BE49-F238E27FC236}">
                  <a16:creationId xmlns:a16="http://schemas.microsoft.com/office/drawing/2014/main" id="{00000000-0008-0000-0B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54</xdr:row>
          <xdr:rowOff>160020</xdr:rowOff>
        </xdr:from>
        <xdr:to>
          <xdr:col>7</xdr:col>
          <xdr:colOff>99060</xdr:colOff>
          <xdr:row>56</xdr:row>
          <xdr:rowOff>30480</xdr:rowOff>
        </xdr:to>
        <xdr:sp macro="" textlink="">
          <xdr:nvSpPr>
            <xdr:cNvPr id="13328" name="chk_概要書_不具合等の記録_無" hidden="1">
              <a:extLst>
                <a:ext uri="{63B3BB69-23CF-44E3-9099-C40C66FF867C}">
                  <a14:compatExt spid="_x0000_s13328"/>
                </a:ext>
                <a:ext uri="{FF2B5EF4-FFF2-40B4-BE49-F238E27FC236}">
                  <a16:creationId xmlns:a16="http://schemas.microsoft.com/office/drawing/2014/main" id="{00000000-0008-0000-0B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56</xdr:row>
          <xdr:rowOff>304800</xdr:rowOff>
        </xdr:from>
        <xdr:to>
          <xdr:col>5</xdr:col>
          <xdr:colOff>76200</xdr:colOff>
          <xdr:row>58</xdr:row>
          <xdr:rowOff>30480</xdr:rowOff>
        </xdr:to>
        <xdr:sp macro="" textlink="">
          <xdr:nvSpPr>
            <xdr:cNvPr id="13329" name="chk_概要書_改善の状況_実施済" hidden="1">
              <a:extLst>
                <a:ext uri="{63B3BB69-23CF-44E3-9099-C40C66FF867C}">
                  <a14:compatExt spid="_x0000_s13329"/>
                </a:ext>
                <a:ext uri="{FF2B5EF4-FFF2-40B4-BE49-F238E27FC236}">
                  <a16:creationId xmlns:a16="http://schemas.microsoft.com/office/drawing/2014/main" id="{00000000-0008-0000-0B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297180</xdr:colOff>
          <xdr:row>56</xdr:row>
          <xdr:rowOff>304800</xdr:rowOff>
        </xdr:from>
        <xdr:to>
          <xdr:col>7</xdr:col>
          <xdr:colOff>106680</xdr:colOff>
          <xdr:row>58</xdr:row>
          <xdr:rowOff>30480</xdr:rowOff>
        </xdr:to>
        <xdr:sp macro="" textlink="">
          <xdr:nvSpPr>
            <xdr:cNvPr id="13330" name="chk_概要書_改善の状況_改善予定" hidden="1">
              <a:extLst>
                <a:ext uri="{63B3BB69-23CF-44E3-9099-C40C66FF867C}">
                  <a14:compatExt spid="_x0000_s13330"/>
                </a:ext>
                <a:ext uri="{FF2B5EF4-FFF2-40B4-BE49-F238E27FC236}">
                  <a16:creationId xmlns:a16="http://schemas.microsoft.com/office/drawing/2014/main" id="{00000000-0008-0000-0B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1257300</xdr:colOff>
          <xdr:row>57</xdr:row>
          <xdr:rowOff>160020</xdr:rowOff>
        </xdr:from>
        <xdr:to>
          <xdr:col>5</xdr:col>
          <xdr:colOff>76200</xdr:colOff>
          <xdr:row>59</xdr:row>
          <xdr:rowOff>30480</xdr:rowOff>
        </xdr:to>
        <xdr:sp macro="" textlink="">
          <xdr:nvSpPr>
            <xdr:cNvPr id="13331" name="chk_概要書_改善の状況_予定なし" hidden="1">
              <a:extLst>
                <a:ext uri="{63B3BB69-23CF-44E3-9099-C40C66FF867C}">
                  <a14:compatExt spid="_x0000_s13331"/>
                </a:ext>
                <a:ext uri="{FF2B5EF4-FFF2-40B4-BE49-F238E27FC236}">
                  <a16:creationId xmlns:a16="http://schemas.microsoft.com/office/drawing/2014/main" id="{00000000-0008-0000-0B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1009650</xdr:colOff>
      <xdr:row>4</xdr:row>
      <xdr:rowOff>28575</xdr:rowOff>
    </xdr:from>
    <xdr:to>
      <xdr:col>17</xdr:col>
      <xdr:colOff>19050</xdr:colOff>
      <xdr:row>5</xdr:row>
      <xdr:rowOff>161925</xdr:rowOff>
    </xdr:to>
    <xdr:sp macro="" textlink="">
      <xdr:nvSpPr>
        <xdr:cNvPr id="13332" name="WordArt 20">
          <a:extLst>
            <a:ext uri="{FF2B5EF4-FFF2-40B4-BE49-F238E27FC236}">
              <a16:creationId xmlns:a16="http://schemas.microsoft.com/office/drawing/2014/main" id="{00000000-0008-0000-0C00-000014340000}"/>
            </a:ext>
          </a:extLst>
        </xdr:cNvPr>
        <xdr:cNvSpPr>
          <a:spLocks noChangeArrowheads="1" noChangeShapeType="1" noTextEdit="1"/>
        </xdr:cNvSpPr>
      </xdr:nvSpPr>
      <xdr:spPr bwMode="auto">
        <a:xfrm>
          <a:off x="1533525" y="742950"/>
          <a:ext cx="4114800" cy="304800"/>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l" rtl="0">
            <a:buNone/>
          </a:pPr>
          <a:r>
            <a:rPr lang="ja-JP" altLang="en-US" sz="1200" b="1" kern="10" spc="0">
              <a:ln>
                <a:noFill/>
              </a:ln>
              <a:solidFill>
                <a:srgbClr xmlns:mc="http://schemas.openxmlformats.org/markup-compatibility/2006" xmlns:a14="http://schemas.microsoft.com/office/drawing/2010/main" val="339966" mc:Ignorable="a14" a14:legacySpreadsheetColorIndex="57"/>
              </a:solidFill>
              <a:effectLst/>
              <a:latin typeface="ＭＳ Ｐゴシック" panose="020B0600070205080204" pitchFamily="50" charset="-128"/>
              <a:ea typeface="ＭＳ Ｐゴシック" panose="020B0600070205080204" pitchFamily="50" charset="-128"/>
            </a:rPr>
            <a:t>この「定期調査報告概要書」は、「定期調査報告書」に入力すると</a:t>
          </a:r>
        </a:p>
        <a:p>
          <a:pPr algn="l" rtl="0">
            <a:buNone/>
          </a:pPr>
          <a:r>
            <a:rPr lang="ja-JP" altLang="en-US" sz="1200" b="1" kern="10" spc="0">
              <a:ln>
                <a:noFill/>
              </a:ln>
              <a:solidFill>
                <a:srgbClr xmlns:mc="http://schemas.openxmlformats.org/markup-compatibility/2006" xmlns:a14="http://schemas.microsoft.com/office/drawing/2010/main" val="339966" mc:Ignorable="a14" a14:legacySpreadsheetColorIndex="57"/>
              </a:solidFill>
              <a:effectLst/>
              <a:latin typeface="ＭＳ Ｐゴシック" panose="020B0600070205080204" pitchFamily="50" charset="-128"/>
              <a:ea typeface="ＭＳ Ｐゴシック" panose="020B0600070205080204" pitchFamily="50" charset="-128"/>
            </a:rPr>
            <a:t>各項目が同じ内容なので自動的に入力されます。</a:t>
          </a:r>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1257300</xdr:colOff>
          <xdr:row>51</xdr:row>
          <xdr:rowOff>152400</xdr:rowOff>
        </xdr:from>
        <xdr:to>
          <xdr:col>5</xdr:col>
          <xdr:colOff>76200</xdr:colOff>
          <xdr:row>53</xdr:row>
          <xdr:rowOff>22860</xdr:rowOff>
        </xdr:to>
        <xdr:sp macro="" textlink="">
          <xdr:nvSpPr>
            <xdr:cNvPr id="2" name="chk_概要書_昇降機等の検査_実施" hidden="1">
              <a:extLst>
                <a:ext uri="{63B3BB69-23CF-44E3-9099-C40C66FF867C}">
                  <a14:compatExt spid="_x0000_s13332"/>
                </a:ext>
                <a:ext uri="{FF2B5EF4-FFF2-40B4-BE49-F238E27FC236}">
                  <a16:creationId xmlns:a16="http://schemas.microsoft.com/office/drawing/2014/main" id="{00000000-0008-0000-0B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51</xdr:row>
          <xdr:rowOff>152400</xdr:rowOff>
        </xdr:from>
        <xdr:to>
          <xdr:col>14</xdr:col>
          <xdr:colOff>60960</xdr:colOff>
          <xdr:row>53</xdr:row>
          <xdr:rowOff>22860</xdr:rowOff>
        </xdr:to>
        <xdr:sp macro="" textlink="">
          <xdr:nvSpPr>
            <xdr:cNvPr id="13333" name="chk_概要書_昇降機等の検査_未実施" hidden="1">
              <a:extLst>
                <a:ext uri="{63B3BB69-23CF-44E3-9099-C40C66FF867C}">
                  <a14:compatExt spid="_x0000_s13333"/>
                </a:ext>
                <a:ext uri="{FF2B5EF4-FFF2-40B4-BE49-F238E27FC236}">
                  <a16:creationId xmlns:a16="http://schemas.microsoft.com/office/drawing/2014/main" id="{00000000-0008-0000-0B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49</xdr:row>
          <xdr:rowOff>160020</xdr:rowOff>
        </xdr:from>
        <xdr:to>
          <xdr:col>18</xdr:col>
          <xdr:colOff>83820</xdr:colOff>
          <xdr:row>51</xdr:row>
          <xdr:rowOff>30480</xdr:rowOff>
        </xdr:to>
        <xdr:sp macro="" textlink="">
          <xdr:nvSpPr>
            <xdr:cNvPr id="13335" name="chk_概要書_防火設備の検査_対象外" hidden="1">
              <a:extLst>
                <a:ext uri="{63B3BB69-23CF-44E3-9099-C40C66FF867C}">
                  <a14:compatExt spid="_x0000_s13335"/>
                </a:ext>
                <a:ext uri="{FF2B5EF4-FFF2-40B4-BE49-F238E27FC236}">
                  <a16:creationId xmlns:a16="http://schemas.microsoft.com/office/drawing/2014/main" id="{00000000-0008-0000-0B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50</xdr:row>
          <xdr:rowOff>152400</xdr:rowOff>
        </xdr:from>
        <xdr:to>
          <xdr:col>18</xdr:col>
          <xdr:colOff>83820</xdr:colOff>
          <xdr:row>52</xdr:row>
          <xdr:rowOff>22860</xdr:rowOff>
        </xdr:to>
        <xdr:sp macro="" textlink="">
          <xdr:nvSpPr>
            <xdr:cNvPr id="13336" name="chk_概要書_建築設備の検査_対象外" hidden="1">
              <a:extLst>
                <a:ext uri="{63B3BB69-23CF-44E3-9099-C40C66FF867C}">
                  <a14:compatExt spid="_x0000_s13336"/>
                </a:ext>
                <a:ext uri="{FF2B5EF4-FFF2-40B4-BE49-F238E27FC236}">
                  <a16:creationId xmlns:a16="http://schemas.microsoft.com/office/drawing/2014/main" id="{00000000-0008-0000-0B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51</xdr:row>
          <xdr:rowOff>152400</xdr:rowOff>
        </xdr:from>
        <xdr:to>
          <xdr:col>18</xdr:col>
          <xdr:colOff>83820</xdr:colOff>
          <xdr:row>53</xdr:row>
          <xdr:rowOff>22860</xdr:rowOff>
        </xdr:to>
        <xdr:sp macro="" textlink="">
          <xdr:nvSpPr>
            <xdr:cNvPr id="13337" name="chk_概要書_昇降機等の検査_対象外" hidden="1">
              <a:extLst>
                <a:ext uri="{63B3BB69-23CF-44E3-9099-C40C66FF867C}">
                  <a14:compatExt spid="_x0000_s13337"/>
                </a:ext>
                <a:ext uri="{FF2B5EF4-FFF2-40B4-BE49-F238E27FC236}">
                  <a16:creationId xmlns:a16="http://schemas.microsoft.com/office/drawing/2014/main" id="{00000000-0008-0000-0B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xdr:colOff>
          <xdr:row>3</xdr:row>
          <xdr:rowOff>7620</xdr:rowOff>
        </xdr:from>
        <xdr:to>
          <xdr:col>6</xdr:col>
          <xdr:colOff>60960</xdr:colOff>
          <xdr:row>4</xdr:row>
          <xdr:rowOff>30480</xdr:rowOff>
        </xdr:to>
        <xdr:sp macro="" textlink="">
          <xdr:nvSpPr>
            <xdr:cNvPr id="14337" name="chk_概要書_防火地域等_防火地域" hidden="1">
              <a:extLst>
                <a:ext uri="{63B3BB69-23CF-44E3-9099-C40C66FF867C}">
                  <a14:compatExt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xdr:row>
          <xdr:rowOff>0</xdr:rowOff>
        </xdr:from>
        <xdr:to>
          <xdr:col>15</xdr:col>
          <xdr:colOff>60960</xdr:colOff>
          <xdr:row>4</xdr:row>
          <xdr:rowOff>22860</xdr:rowOff>
        </xdr:to>
        <xdr:sp macro="" textlink="">
          <xdr:nvSpPr>
            <xdr:cNvPr id="14338" name="chk_概要書_防火地域等_準防火地域" hidden="1">
              <a:extLst>
                <a:ext uri="{63B3BB69-23CF-44E3-9099-C40C66FF867C}">
                  <a14:compatExt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xdr:row>
          <xdr:rowOff>0</xdr:rowOff>
        </xdr:from>
        <xdr:to>
          <xdr:col>6</xdr:col>
          <xdr:colOff>60960</xdr:colOff>
          <xdr:row>5</xdr:row>
          <xdr:rowOff>22860</xdr:rowOff>
        </xdr:to>
        <xdr:sp macro="" textlink="">
          <xdr:nvSpPr>
            <xdr:cNvPr id="14339" name="chk_概要書_防火地域等_その他" hidden="1">
              <a:extLst>
                <a:ext uri="{63B3BB69-23CF-44E3-9099-C40C66FF867C}">
                  <a14:compatExt spid="_x0000_s14339"/>
                </a:ext>
                <a:ext uri="{FF2B5EF4-FFF2-40B4-BE49-F238E27FC236}">
                  <a16:creationId xmlns:a16="http://schemas.microsoft.com/office/drawing/2014/main" id="{00000000-0008-0000-0C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xdr:row>
          <xdr:rowOff>0</xdr:rowOff>
        </xdr:from>
        <xdr:to>
          <xdr:col>15</xdr:col>
          <xdr:colOff>60960</xdr:colOff>
          <xdr:row>5</xdr:row>
          <xdr:rowOff>22860</xdr:rowOff>
        </xdr:to>
        <xdr:sp macro="" textlink="">
          <xdr:nvSpPr>
            <xdr:cNvPr id="14340" name="chk_概要書_防火地域等_指定なし" hidden="1">
              <a:extLst>
                <a:ext uri="{63B3BB69-23CF-44E3-9099-C40C66FF867C}">
                  <a14:compatExt spid="_x0000_s14340"/>
                </a:ext>
                <a:ext uri="{FF2B5EF4-FFF2-40B4-BE49-F238E27FC236}">
                  <a16:creationId xmlns:a16="http://schemas.microsoft.com/office/drawing/2014/main" id="{00000000-0008-0000-0C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7</xdr:row>
          <xdr:rowOff>22860</xdr:rowOff>
        </xdr:from>
        <xdr:to>
          <xdr:col>6</xdr:col>
          <xdr:colOff>60960</xdr:colOff>
          <xdr:row>8</xdr:row>
          <xdr:rowOff>22860</xdr:rowOff>
        </xdr:to>
        <xdr:sp macro="" textlink="">
          <xdr:nvSpPr>
            <xdr:cNvPr id="14341" name="chk_概要書_構造_鉄筋コンクリート" hidden="1">
              <a:extLst>
                <a:ext uri="{63B3BB69-23CF-44E3-9099-C40C66FF867C}">
                  <a14:compatExt spid="_x0000_s14341"/>
                </a:ext>
                <a:ext uri="{FF2B5EF4-FFF2-40B4-BE49-F238E27FC236}">
                  <a16:creationId xmlns:a16="http://schemas.microsoft.com/office/drawing/2014/main" id="{00000000-0008-0000-0C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7620</xdr:rowOff>
        </xdr:from>
        <xdr:to>
          <xdr:col>15</xdr:col>
          <xdr:colOff>45720</xdr:colOff>
          <xdr:row>8</xdr:row>
          <xdr:rowOff>7620</xdr:rowOff>
        </xdr:to>
        <xdr:sp macro="" textlink="">
          <xdr:nvSpPr>
            <xdr:cNvPr id="14342" name="chk_概要書_構造_鉄骨鉄筋コンクリート" hidden="1">
              <a:extLst>
                <a:ext uri="{63B3BB69-23CF-44E3-9099-C40C66FF867C}">
                  <a14:compatExt spid="_x0000_s14342"/>
                </a:ext>
                <a:ext uri="{FF2B5EF4-FFF2-40B4-BE49-F238E27FC236}">
                  <a16:creationId xmlns:a16="http://schemas.microsoft.com/office/drawing/2014/main" id="{00000000-0008-0000-0C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8</xdr:row>
          <xdr:rowOff>22860</xdr:rowOff>
        </xdr:from>
        <xdr:to>
          <xdr:col>6</xdr:col>
          <xdr:colOff>60960</xdr:colOff>
          <xdr:row>9</xdr:row>
          <xdr:rowOff>22860</xdr:rowOff>
        </xdr:to>
        <xdr:sp macro="" textlink="">
          <xdr:nvSpPr>
            <xdr:cNvPr id="14343" name="chk_概要書_構造_鉄骨" hidden="1">
              <a:extLst>
                <a:ext uri="{63B3BB69-23CF-44E3-9099-C40C66FF867C}">
                  <a14:compatExt spid="_x0000_s14343"/>
                </a:ext>
                <a:ext uri="{FF2B5EF4-FFF2-40B4-BE49-F238E27FC236}">
                  <a16:creationId xmlns:a16="http://schemas.microsoft.com/office/drawing/2014/main" id="{00000000-0008-0000-0C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7620</xdr:rowOff>
        </xdr:from>
        <xdr:to>
          <xdr:col>15</xdr:col>
          <xdr:colOff>45720</xdr:colOff>
          <xdr:row>9</xdr:row>
          <xdr:rowOff>7620</xdr:rowOff>
        </xdr:to>
        <xdr:sp macro="" textlink="">
          <xdr:nvSpPr>
            <xdr:cNvPr id="14344" name="chk_概要書_構造_その他" hidden="1">
              <a:extLst>
                <a:ext uri="{63B3BB69-23CF-44E3-9099-C40C66FF867C}">
                  <a14:compatExt spid="_x0000_s14344"/>
                </a:ext>
                <a:ext uri="{FF2B5EF4-FFF2-40B4-BE49-F238E27FC236}">
                  <a16:creationId xmlns:a16="http://schemas.microsoft.com/office/drawing/2014/main" id="{00000000-0008-0000-0C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27</xdr:row>
          <xdr:rowOff>7620</xdr:rowOff>
        </xdr:from>
        <xdr:to>
          <xdr:col>6</xdr:col>
          <xdr:colOff>68580</xdr:colOff>
          <xdr:row>28</xdr:row>
          <xdr:rowOff>30480</xdr:rowOff>
        </xdr:to>
        <xdr:sp macro="" textlink="">
          <xdr:nvSpPr>
            <xdr:cNvPr id="14345" name="chk_概要書_性能検証法_耐火性能" hidden="1">
              <a:extLst>
                <a:ext uri="{63B3BB69-23CF-44E3-9099-C40C66FF867C}">
                  <a14:compatExt spid="_x0000_s14345"/>
                </a:ext>
                <a:ext uri="{FF2B5EF4-FFF2-40B4-BE49-F238E27FC236}">
                  <a16:creationId xmlns:a16="http://schemas.microsoft.com/office/drawing/2014/main" id="{00000000-0008-0000-0C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28</xdr:row>
          <xdr:rowOff>0</xdr:rowOff>
        </xdr:from>
        <xdr:to>
          <xdr:col>6</xdr:col>
          <xdr:colOff>68580</xdr:colOff>
          <xdr:row>29</xdr:row>
          <xdr:rowOff>22860</xdr:rowOff>
        </xdr:to>
        <xdr:sp macro="" textlink="">
          <xdr:nvSpPr>
            <xdr:cNvPr id="14346" name="chk_概要書_性能検証法_階避難安全" hidden="1">
              <a:extLst>
                <a:ext uri="{63B3BB69-23CF-44E3-9099-C40C66FF867C}">
                  <a14:compatExt spid="_x0000_s14346"/>
                </a:ext>
                <a:ext uri="{FF2B5EF4-FFF2-40B4-BE49-F238E27FC236}">
                  <a16:creationId xmlns:a16="http://schemas.microsoft.com/office/drawing/2014/main" id="{00000000-0008-0000-0C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29</xdr:row>
          <xdr:rowOff>0</xdr:rowOff>
        </xdr:from>
        <xdr:to>
          <xdr:col>6</xdr:col>
          <xdr:colOff>68580</xdr:colOff>
          <xdr:row>30</xdr:row>
          <xdr:rowOff>22860</xdr:rowOff>
        </xdr:to>
        <xdr:sp macro="" textlink="">
          <xdr:nvSpPr>
            <xdr:cNvPr id="14347" name="chk_概要書_性能検証法_その他" hidden="1">
              <a:extLst>
                <a:ext uri="{63B3BB69-23CF-44E3-9099-C40C66FF867C}">
                  <a14:compatExt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27</xdr:row>
          <xdr:rowOff>7620</xdr:rowOff>
        </xdr:from>
        <xdr:to>
          <xdr:col>11</xdr:col>
          <xdr:colOff>68580</xdr:colOff>
          <xdr:row>28</xdr:row>
          <xdr:rowOff>30480</xdr:rowOff>
        </xdr:to>
        <xdr:sp macro="" textlink="">
          <xdr:nvSpPr>
            <xdr:cNvPr id="14348" name="chk_概要書_性能検証法_防火区画" hidden="1">
              <a:extLst>
                <a:ext uri="{63B3BB69-23CF-44E3-9099-C40C66FF867C}">
                  <a14:compatExt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28</xdr:row>
          <xdr:rowOff>0</xdr:rowOff>
        </xdr:from>
        <xdr:to>
          <xdr:col>16</xdr:col>
          <xdr:colOff>114300</xdr:colOff>
          <xdr:row>29</xdr:row>
          <xdr:rowOff>22860</xdr:rowOff>
        </xdr:to>
        <xdr:sp macro="" textlink="">
          <xdr:nvSpPr>
            <xdr:cNvPr id="14349" name="chk_概要書_性能検証法_全館避難" hidden="1">
              <a:extLst>
                <a:ext uri="{63B3BB69-23CF-44E3-9099-C40C66FF867C}">
                  <a14:compatExt spid="_x0000_s14349"/>
                </a:ext>
                <a:ext uri="{FF2B5EF4-FFF2-40B4-BE49-F238E27FC236}">
                  <a16:creationId xmlns:a16="http://schemas.microsoft.com/office/drawing/2014/main" id="{00000000-0008-0000-0C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22860</xdr:rowOff>
        </xdr:from>
        <xdr:to>
          <xdr:col>8</xdr:col>
          <xdr:colOff>83820</xdr:colOff>
          <xdr:row>37</xdr:row>
          <xdr:rowOff>22860</xdr:rowOff>
        </xdr:to>
        <xdr:sp macro="" textlink="">
          <xdr:nvSpPr>
            <xdr:cNvPr id="14350" name="chk_概要書_確認図書_有" hidden="1">
              <a:extLst>
                <a:ext uri="{63B3BB69-23CF-44E3-9099-C40C66FF867C}">
                  <a14:compatExt spid="_x0000_s14350"/>
                </a:ext>
                <a:ext uri="{FF2B5EF4-FFF2-40B4-BE49-F238E27FC236}">
                  <a16:creationId xmlns:a16="http://schemas.microsoft.com/office/drawing/2014/main" id="{00000000-0008-0000-0C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37</xdr:row>
          <xdr:rowOff>22860</xdr:rowOff>
        </xdr:from>
        <xdr:to>
          <xdr:col>8</xdr:col>
          <xdr:colOff>83820</xdr:colOff>
          <xdr:row>38</xdr:row>
          <xdr:rowOff>22860</xdr:rowOff>
        </xdr:to>
        <xdr:sp macro="" textlink="">
          <xdr:nvSpPr>
            <xdr:cNvPr id="14351" name="chk_概要書_確認済証_有" hidden="1">
              <a:extLst>
                <a:ext uri="{63B3BB69-23CF-44E3-9099-C40C66FF867C}">
                  <a14:compatExt spid="_x0000_s14351"/>
                </a:ext>
                <a:ext uri="{FF2B5EF4-FFF2-40B4-BE49-F238E27FC236}">
                  <a16:creationId xmlns:a16="http://schemas.microsoft.com/office/drawing/2014/main" id="{00000000-0008-0000-0C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37</xdr:row>
          <xdr:rowOff>22860</xdr:rowOff>
        </xdr:from>
        <xdr:to>
          <xdr:col>11</xdr:col>
          <xdr:colOff>76200</xdr:colOff>
          <xdr:row>38</xdr:row>
          <xdr:rowOff>22860</xdr:rowOff>
        </xdr:to>
        <xdr:sp macro="" textlink="">
          <xdr:nvSpPr>
            <xdr:cNvPr id="14352" name="chk_概要書_確認済証_無" hidden="1">
              <a:extLst>
                <a:ext uri="{63B3BB69-23CF-44E3-9099-C40C66FF867C}">
                  <a14:compatExt spid="_x0000_s14352"/>
                </a:ext>
                <a:ext uri="{FF2B5EF4-FFF2-40B4-BE49-F238E27FC236}">
                  <a16:creationId xmlns:a16="http://schemas.microsoft.com/office/drawing/2014/main" id="{00000000-0008-0000-0C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36</xdr:row>
          <xdr:rowOff>7620</xdr:rowOff>
        </xdr:from>
        <xdr:to>
          <xdr:col>10</xdr:col>
          <xdr:colOff>137160</xdr:colOff>
          <xdr:row>37</xdr:row>
          <xdr:rowOff>7620</xdr:rowOff>
        </xdr:to>
        <xdr:sp macro="" textlink="">
          <xdr:nvSpPr>
            <xdr:cNvPr id="14353" name="chk_概要書_各階平面図あり" hidden="1">
              <a:extLst>
                <a:ext uri="{63B3BB69-23CF-44E3-9099-C40C66FF867C}">
                  <a14:compatExt spid="_x0000_s14353"/>
                </a:ext>
                <a:ext uri="{FF2B5EF4-FFF2-40B4-BE49-F238E27FC236}">
                  <a16:creationId xmlns:a16="http://schemas.microsoft.com/office/drawing/2014/main" id="{00000000-0008-0000-0C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36</xdr:row>
          <xdr:rowOff>7620</xdr:rowOff>
        </xdr:from>
        <xdr:to>
          <xdr:col>16</xdr:col>
          <xdr:colOff>121920</xdr:colOff>
          <xdr:row>37</xdr:row>
          <xdr:rowOff>7620</xdr:rowOff>
        </xdr:to>
        <xdr:sp macro="" textlink="">
          <xdr:nvSpPr>
            <xdr:cNvPr id="14354" name="chk_概要書_確認図書_無" hidden="1">
              <a:extLst>
                <a:ext uri="{63B3BB69-23CF-44E3-9099-C40C66FF867C}">
                  <a14:compatExt spid="_x0000_s14354"/>
                </a:ext>
                <a:ext uri="{FF2B5EF4-FFF2-40B4-BE49-F238E27FC236}">
                  <a16:creationId xmlns:a16="http://schemas.microsoft.com/office/drawing/2014/main" id="{00000000-0008-0000-0C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39</xdr:row>
          <xdr:rowOff>7620</xdr:rowOff>
        </xdr:from>
        <xdr:to>
          <xdr:col>6</xdr:col>
          <xdr:colOff>76200</xdr:colOff>
          <xdr:row>40</xdr:row>
          <xdr:rowOff>7620</xdr:rowOff>
        </xdr:to>
        <xdr:sp macro="" textlink="">
          <xdr:nvSpPr>
            <xdr:cNvPr id="14355" name="chk_概要書_確認済証_建築主事" hidden="1">
              <a:extLst>
                <a:ext uri="{63B3BB69-23CF-44E3-9099-C40C66FF867C}">
                  <a14:compatExt spid="_x0000_s14355"/>
                </a:ext>
                <a:ext uri="{FF2B5EF4-FFF2-40B4-BE49-F238E27FC236}">
                  <a16:creationId xmlns:a16="http://schemas.microsoft.com/office/drawing/2014/main" id="{00000000-0008-0000-0C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39</xdr:row>
          <xdr:rowOff>7620</xdr:rowOff>
        </xdr:from>
        <xdr:to>
          <xdr:col>10</xdr:col>
          <xdr:colOff>60960</xdr:colOff>
          <xdr:row>40</xdr:row>
          <xdr:rowOff>7620</xdr:rowOff>
        </xdr:to>
        <xdr:sp macro="" textlink="">
          <xdr:nvSpPr>
            <xdr:cNvPr id="14356" name="chk_概要書_確認済証_指定確認検査機関" hidden="1">
              <a:extLst>
                <a:ext uri="{63B3BB69-23CF-44E3-9099-C40C66FF867C}">
                  <a14:compatExt spid="_x0000_s14356"/>
                </a:ext>
                <a:ext uri="{FF2B5EF4-FFF2-40B4-BE49-F238E27FC236}">
                  <a16:creationId xmlns:a16="http://schemas.microsoft.com/office/drawing/2014/main" id="{00000000-0008-0000-0C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7620</xdr:rowOff>
        </xdr:from>
        <xdr:to>
          <xdr:col>11</xdr:col>
          <xdr:colOff>83820</xdr:colOff>
          <xdr:row>41</xdr:row>
          <xdr:rowOff>7620</xdr:rowOff>
        </xdr:to>
        <xdr:sp macro="" textlink="">
          <xdr:nvSpPr>
            <xdr:cNvPr id="14357" name="chk_概要書_完了検査に要した図書_無" hidden="1">
              <a:extLst>
                <a:ext uri="{63B3BB69-23CF-44E3-9099-C40C66FF867C}">
                  <a14:compatExt spid="_x0000_s14357"/>
                </a:ext>
                <a:ext uri="{FF2B5EF4-FFF2-40B4-BE49-F238E27FC236}">
                  <a16:creationId xmlns:a16="http://schemas.microsoft.com/office/drawing/2014/main" id="{00000000-0008-0000-0C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41</xdr:row>
          <xdr:rowOff>7620</xdr:rowOff>
        </xdr:from>
        <xdr:to>
          <xdr:col>11</xdr:col>
          <xdr:colOff>83820</xdr:colOff>
          <xdr:row>42</xdr:row>
          <xdr:rowOff>7620</xdr:rowOff>
        </xdr:to>
        <xdr:sp macro="" textlink="">
          <xdr:nvSpPr>
            <xdr:cNvPr id="14358" name="chk_概要書_検査済証_無" hidden="1">
              <a:extLst>
                <a:ext uri="{63B3BB69-23CF-44E3-9099-C40C66FF867C}">
                  <a14:compatExt spid="_x0000_s14358"/>
                </a:ext>
                <a:ext uri="{FF2B5EF4-FFF2-40B4-BE49-F238E27FC236}">
                  <a16:creationId xmlns:a16="http://schemas.microsoft.com/office/drawing/2014/main" id="{00000000-0008-0000-0C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40</xdr:row>
          <xdr:rowOff>22860</xdr:rowOff>
        </xdr:from>
        <xdr:to>
          <xdr:col>8</xdr:col>
          <xdr:colOff>83820</xdr:colOff>
          <xdr:row>41</xdr:row>
          <xdr:rowOff>22860</xdr:rowOff>
        </xdr:to>
        <xdr:sp macro="" textlink="">
          <xdr:nvSpPr>
            <xdr:cNvPr id="14359" name="chk_概要書_完了検査に要した図書_有" hidden="1">
              <a:extLst>
                <a:ext uri="{63B3BB69-23CF-44E3-9099-C40C66FF867C}">
                  <a14:compatExt spid="_x0000_s14359"/>
                </a:ext>
                <a:ext uri="{FF2B5EF4-FFF2-40B4-BE49-F238E27FC236}">
                  <a16:creationId xmlns:a16="http://schemas.microsoft.com/office/drawing/2014/main" id="{00000000-0008-0000-0C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41</xdr:row>
          <xdr:rowOff>22860</xdr:rowOff>
        </xdr:from>
        <xdr:to>
          <xdr:col>8</xdr:col>
          <xdr:colOff>83820</xdr:colOff>
          <xdr:row>42</xdr:row>
          <xdr:rowOff>22860</xdr:rowOff>
        </xdr:to>
        <xdr:sp macro="" textlink="">
          <xdr:nvSpPr>
            <xdr:cNvPr id="14360" name="chk_概要書_検査済証_有" hidden="1">
              <a:extLst>
                <a:ext uri="{63B3BB69-23CF-44E3-9099-C40C66FF867C}">
                  <a14:compatExt spid="_x0000_s14360"/>
                </a:ext>
                <a:ext uri="{FF2B5EF4-FFF2-40B4-BE49-F238E27FC236}">
                  <a16:creationId xmlns:a16="http://schemas.microsoft.com/office/drawing/2014/main" id="{00000000-0008-0000-0C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43</xdr:row>
          <xdr:rowOff>22860</xdr:rowOff>
        </xdr:from>
        <xdr:to>
          <xdr:col>6</xdr:col>
          <xdr:colOff>76200</xdr:colOff>
          <xdr:row>44</xdr:row>
          <xdr:rowOff>22860</xdr:rowOff>
        </xdr:to>
        <xdr:sp macro="" textlink="">
          <xdr:nvSpPr>
            <xdr:cNvPr id="14361" name="chk_概要書_検査済証_建築主事" hidden="1">
              <a:extLst>
                <a:ext uri="{63B3BB69-23CF-44E3-9099-C40C66FF867C}">
                  <a14:compatExt spid="_x0000_s14361"/>
                </a:ext>
                <a:ext uri="{FF2B5EF4-FFF2-40B4-BE49-F238E27FC236}">
                  <a16:creationId xmlns:a16="http://schemas.microsoft.com/office/drawing/2014/main" id="{00000000-0008-0000-0C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43</xdr:row>
          <xdr:rowOff>22860</xdr:rowOff>
        </xdr:from>
        <xdr:to>
          <xdr:col>10</xdr:col>
          <xdr:colOff>60960</xdr:colOff>
          <xdr:row>44</xdr:row>
          <xdr:rowOff>22860</xdr:rowOff>
        </xdr:to>
        <xdr:sp macro="" textlink="">
          <xdr:nvSpPr>
            <xdr:cNvPr id="14362" name="chk_概要書_検査済証_指定確認検査機関" hidden="1">
              <a:extLst>
                <a:ext uri="{63B3BB69-23CF-44E3-9099-C40C66FF867C}">
                  <a14:compatExt spid="_x0000_s14362"/>
                </a:ext>
                <a:ext uri="{FF2B5EF4-FFF2-40B4-BE49-F238E27FC236}">
                  <a16:creationId xmlns:a16="http://schemas.microsoft.com/office/drawing/2014/main" id="{00000000-0008-0000-0C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44</xdr:row>
          <xdr:rowOff>22860</xdr:rowOff>
        </xdr:from>
        <xdr:to>
          <xdr:col>10</xdr:col>
          <xdr:colOff>60960</xdr:colOff>
          <xdr:row>45</xdr:row>
          <xdr:rowOff>22860</xdr:rowOff>
        </xdr:to>
        <xdr:sp macro="" textlink="">
          <xdr:nvSpPr>
            <xdr:cNvPr id="14363" name="chk_概要書_維持保全計画_有" hidden="1">
              <a:extLst>
                <a:ext uri="{63B3BB69-23CF-44E3-9099-C40C66FF867C}">
                  <a14:compatExt spid="_x0000_s14363"/>
                </a:ext>
                <a:ext uri="{FF2B5EF4-FFF2-40B4-BE49-F238E27FC236}">
                  <a16:creationId xmlns:a16="http://schemas.microsoft.com/office/drawing/2014/main" id="{00000000-0008-0000-0C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45</xdr:row>
          <xdr:rowOff>7620</xdr:rowOff>
        </xdr:from>
        <xdr:to>
          <xdr:col>10</xdr:col>
          <xdr:colOff>60960</xdr:colOff>
          <xdr:row>46</xdr:row>
          <xdr:rowOff>7620</xdr:rowOff>
        </xdr:to>
        <xdr:sp macro="" textlink="">
          <xdr:nvSpPr>
            <xdr:cNvPr id="14364" name="chk_概要書_前回調査書類_有" hidden="1">
              <a:extLst>
                <a:ext uri="{63B3BB69-23CF-44E3-9099-C40C66FF867C}">
                  <a14:compatExt spid="_x0000_s14364"/>
                </a:ext>
                <a:ext uri="{FF2B5EF4-FFF2-40B4-BE49-F238E27FC236}">
                  <a16:creationId xmlns:a16="http://schemas.microsoft.com/office/drawing/2014/main" id="{00000000-0008-0000-0C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44</xdr:row>
          <xdr:rowOff>22860</xdr:rowOff>
        </xdr:from>
        <xdr:to>
          <xdr:col>12</xdr:col>
          <xdr:colOff>60960</xdr:colOff>
          <xdr:row>45</xdr:row>
          <xdr:rowOff>22860</xdr:rowOff>
        </xdr:to>
        <xdr:sp macro="" textlink="">
          <xdr:nvSpPr>
            <xdr:cNvPr id="14365" name="chk_概要書_維持保全計画_無" hidden="1">
              <a:extLst>
                <a:ext uri="{63B3BB69-23CF-44E3-9099-C40C66FF867C}">
                  <a14:compatExt spid="_x0000_s14365"/>
                </a:ext>
                <a:ext uri="{FF2B5EF4-FFF2-40B4-BE49-F238E27FC236}">
                  <a16:creationId xmlns:a16="http://schemas.microsoft.com/office/drawing/2014/main" id="{00000000-0008-0000-0C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45</xdr:row>
          <xdr:rowOff>22860</xdr:rowOff>
        </xdr:from>
        <xdr:to>
          <xdr:col>12</xdr:col>
          <xdr:colOff>60960</xdr:colOff>
          <xdr:row>46</xdr:row>
          <xdr:rowOff>22860</xdr:rowOff>
        </xdr:to>
        <xdr:sp macro="" textlink="">
          <xdr:nvSpPr>
            <xdr:cNvPr id="14366" name="chk_概要書_前回調査書類_無" hidden="1">
              <a:extLst>
                <a:ext uri="{63B3BB69-23CF-44E3-9099-C40C66FF867C}">
                  <a14:compatExt spid="_x0000_s14366"/>
                </a:ext>
                <a:ext uri="{FF2B5EF4-FFF2-40B4-BE49-F238E27FC236}">
                  <a16:creationId xmlns:a16="http://schemas.microsoft.com/office/drawing/2014/main" id="{00000000-0008-0000-0C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45</xdr:row>
          <xdr:rowOff>22860</xdr:rowOff>
        </xdr:from>
        <xdr:to>
          <xdr:col>14</xdr:col>
          <xdr:colOff>114300</xdr:colOff>
          <xdr:row>46</xdr:row>
          <xdr:rowOff>22860</xdr:rowOff>
        </xdr:to>
        <xdr:sp macro="" textlink="">
          <xdr:nvSpPr>
            <xdr:cNvPr id="14367" name="chk_概要書_前回調査書類_対象外" hidden="1">
              <a:extLst>
                <a:ext uri="{63B3BB69-23CF-44E3-9099-C40C66FF867C}">
                  <a14:compatExt spid="_x0000_s14367"/>
                </a:ext>
                <a:ext uri="{FF2B5EF4-FFF2-40B4-BE49-F238E27FC236}">
                  <a16:creationId xmlns:a16="http://schemas.microsoft.com/office/drawing/2014/main" id="{00000000-0008-0000-0C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27</xdr:row>
          <xdr:rowOff>7620</xdr:rowOff>
        </xdr:from>
        <xdr:to>
          <xdr:col>16</xdr:col>
          <xdr:colOff>114300</xdr:colOff>
          <xdr:row>28</xdr:row>
          <xdr:rowOff>30480</xdr:rowOff>
        </xdr:to>
        <xdr:sp macro="" textlink="">
          <xdr:nvSpPr>
            <xdr:cNvPr id="14368" name="chk_概要書_性能検証法_区画避難安全" hidden="1">
              <a:extLst>
                <a:ext uri="{63B3BB69-23CF-44E3-9099-C40C66FF867C}">
                  <a14:compatExt spid="_x0000_s14368"/>
                </a:ext>
                <a:ext uri="{FF2B5EF4-FFF2-40B4-BE49-F238E27FC236}">
                  <a16:creationId xmlns:a16="http://schemas.microsoft.com/office/drawing/2014/main" id="{00000000-0008-0000-0C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3</xdr:row>
          <xdr:rowOff>22860</xdr:rowOff>
        </xdr:from>
        <xdr:to>
          <xdr:col>5</xdr:col>
          <xdr:colOff>723900</xdr:colOff>
          <xdr:row>3</xdr:row>
          <xdr:rowOff>220980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861060</xdr:colOff>
          <xdr:row>3</xdr:row>
          <xdr:rowOff>22860</xdr:rowOff>
        </xdr:from>
        <xdr:to>
          <xdr:col>5</xdr:col>
          <xdr:colOff>1470660</xdr:colOff>
          <xdr:row>3</xdr:row>
          <xdr:rowOff>220980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19</xdr:row>
          <xdr:rowOff>22860</xdr:rowOff>
        </xdr:from>
        <xdr:to>
          <xdr:col>5</xdr:col>
          <xdr:colOff>723900</xdr:colOff>
          <xdr:row>19</xdr:row>
          <xdr:rowOff>220980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要是正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861060</xdr:colOff>
          <xdr:row>19</xdr:row>
          <xdr:rowOff>22860</xdr:rowOff>
        </xdr:from>
        <xdr:to>
          <xdr:col>5</xdr:col>
          <xdr:colOff>1470660</xdr:colOff>
          <xdr:row>19</xdr:row>
          <xdr:rowOff>220980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E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alpha val="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13</xdr:col>
      <xdr:colOff>1152525</xdr:colOff>
      <xdr:row>56</xdr:row>
      <xdr:rowOff>38100</xdr:rowOff>
    </xdr:from>
    <xdr:to>
      <xdr:col>13</xdr:col>
      <xdr:colOff>1362075</xdr:colOff>
      <xdr:row>56</xdr:row>
      <xdr:rowOff>133350</xdr:rowOff>
    </xdr:to>
    <xdr:sp macro="" textlink="">
      <xdr:nvSpPr>
        <xdr:cNvPr id="2" name="矢印: 下 1">
          <a:extLst>
            <a:ext uri="{FF2B5EF4-FFF2-40B4-BE49-F238E27FC236}">
              <a16:creationId xmlns:a16="http://schemas.microsoft.com/office/drawing/2014/main" id="{8BD8D796-A7D5-41DB-BFEF-46A3E241B308}"/>
            </a:ext>
          </a:extLst>
        </xdr:cNvPr>
        <xdr:cNvSpPr/>
      </xdr:nvSpPr>
      <xdr:spPr bwMode="auto">
        <a:xfrm rot="10800000">
          <a:off x="8963025" y="9730740"/>
          <a:ext cx="209550" cy="95250"/>
        </a:xfrm>
        <a:prstGeom prst="downArrow">
          <a:avLst/>
        </a:pr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alpha val="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alpha val="0"/>
          </a:srgbClr>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omments" Target="../comments8.xml"/><Relationship Id="rId5" Type="http://schemas.openxmlformats.org/officeDocument/2006/relationships/ctrlProp" Target="../ctrlProps/ctrlProp122.xml"/><Relationship Id="rId4" Type="http://schemas.openxmlformats.org/officeDocument/2006/relationships/ctrlProp" Target="../ctrlProps/ctrlProp12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27.xml"/><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 Type="http://schemas.openxmlformats.org/officeDocument/2006/relationships/vmlDrawing" Target="../drawings/vmlDrawing10.vml"/><Relationship Id="rId21" Type="http://schemas.openxmlformats.org/officeDocument/2006/relationships/ctrlProp" Target="../ctrlProps/ctrlProp140.xml"/><Relationship Id="rId7" Type="http://schemas.openxmlformats.org/officeDocument/2006/relationships/ctrlProp" Target="../ctrlProps/ctrlProp126.x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2" Type="http://schemas.openxmlformats.org/officeDocument/2006/relationships/drawing" Target="../drawings/drawing5.xml"/><Relationship Id="rId16" Type="http://schemas.openxmlformats.org/officeDocument/2006/relationships/ctrlProp" Target="../ctrlProps/ctrlProp135.xml"/><Relationship Id="rId20" Type="http://schemas.openxmlformats.org/officeDocument/2006/relationships/ctrlProp" Target="../ctrlProps/ctrlProp139.xml"/><Relationship Id="rId1" Type="http://schemas.openxmlformats.org/officeDocument/2006/relationships/printerSettings" Target="../printerSettings/printerSettings12.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10" Type="http://schemas.openxmlformats.org/officeDocument/2006/relationships/ctrlProp" Target="../ctrlProps/ctrlProp129.xml"/><Relationship Id="rId19" Type="http://schemas.openxmlformats.org/officeDocument/2006/relationships/ctrlProp" Target="../ctrlProps/ctrlProp138.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 Type="http://schemas.openxmlformats.org/officeDocument/2006/relationships/vmlDrawing" Target="../drawings/vmlDrawing11.vml"/><Relationship Id="rId21" Type="http://schemas.openxmlformats.org/officeDocument/2006/relationships/ctrlProp" Target="../ctrlProps/ctrlProp163.xml"/><Relationship Id="rId34" Type="http://schemas.openxmlformats.org/officeDocument/2006/relationships/ctrlProp" Target="../ctrlProps/ctrlProp176.xml"/><Relationship Id="rId7" Type="http://schemas.openxmlformats.org/officeDocument/2006/relationships/ctrlProp" Target="../ctrlProps/ctrlProp149.x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2" Type="http://schemas.openxmlformats.org/officeDocument/2006/relationships/drawing" Target="../drawings/drawing6.xml"/><Relationship Id="rId16" Type="http://schemas.openxmlformats.org/officeDocument/2006/relationships/ctrlProp" Target="../ctrlProps/ctrlProp158.xml"/><Relationship Id="rId20" Type="http://schemas.openxmlformats.org/officeDocument/2006/relationships/ctrlProp" Target="../ctrlProps/ctrlProp162.xml"/><Relationship Id="rId29" Type="http://schemas.openxmlformats.org/officeDocument/2006/relationships/ctrlProp" Target="../ctrlProps/ctrlProp171.xml"/><Relationship Id="rId1" Type="http://schemas.openxmlformats.org/officeDocument/2006/relationships/printerSettings" Target="../printerSettings/printerSettings13.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8" Type="http://schemas.openxmlformats.org/officeDocument/2006/relationships/ctrlProp" Target="../ctrlProps/ctrlProp150.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ctrlProp" Target="../ctrlProps/ctrlProp181.xml"/><Relationship Id="rId2" Type="http://schemas.openxmlformats.org/officeDocument/2006/relationships/drawing" Target="../drawings/drawing7.xml"/><Relationship Id="rId1" Type="http://schemas.openxmlformats.org/officeDocument/2006/relationships/printerSettings" Target="../printerSettings/printerSettings15.bin"/><Relationship Id="rId6" Type="http://schemas.openxmlformats.org/officeDocument/2006/relationships/ctrlProp" Target="../ctrlProps/ctrlProp180.xml"/><Relationship Id="rId5" Type="http://schemas.openxmlformats.org/officeDocument/2006/relationships/ctrlProp" Target="../ctrlProps/ctrlProp179.xml"/><Relationship Id="rId4" Type="http://schemas.openxmlformats.org/officeDocument/2006/relationships/ctrlProp" Target="../ctrlProps/ctrlProp178.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6.xml"/><Relationship Id="rId18" Type="http://schemas.openxmlformats.org/officeDocument/2006/relationships/ctrlProp" Target="../ctrlProps/ctrlProp21.xml"/><Relationship Id="rId26" Type="http://schemas.openxmlformats.org/officeDocument/2006/relationships/ctrlProp" Target="../ctrlProps/ctrlProp29.xml"/><Relationship Id="rId39" Type="http://schemas.openxmlformats.org/officeDocument/2006/relationships/ctrlProp" Target="../ctrlProps/ctrlProp42.xml"/><Relationship Id="rId21" Type="http://schemas.openxmlformats.org/officeDocument/2006/relationships/ctrlProp" Target="../ctrlProps/ctrlProp24.xml"/><Relationship Id="rId34" Type="http://schemas.openxmlformats.org/officeDocument/2006/relationships/ctrlProp" Target="../ctrlProps/ctrlProp37.xml"/><Relationship Id="rId42" Type="http://schemas.openxmlformats.org/officeDocument/2006/relationships/ctrlProp" Target="../ctrlProps/ctrlProp45.xml"/><Relationship Id="rId47" Type="http://schemas.openxmlformats.org/officeDocument/2006/relationships/ctrlProp" Target="../ctrlProps/ctrlProp50.xml"/><Relationship Id="rId7" Type="http://schemas.openxmlformats.org/officeDocument/2006/relationships/ctrlProp" Target="../ctrlProps/ctrlProp10.xml"/><Relationship Id="rId2" Type="http://schemas.openxmlformats.org/officeDocument/2006/relationships/drawing" Target="../drawings/drawing2.xml"/><Relationship Id="rId16" Type="http://schemas.openxmlformats.org/officeDocument/2006/relationships/ctrlProp" Target="../ctrlProps/ctrlProp19.xml"/><Relationship Id="rId29" Type="http://schemas.openxmlformats.org/officeDocument/2006/relationships/ctrlProp" Target="../ctrlProps/ctrlProp32.xml"/><Relationship Id="rId11" Type="http://schemas.openxmlformats.org/officeDocument/2006/relationships/ctrlProp" Target="../ctrlProps/ctrlProp14.xml"/><Relationship Id="rId24" Type="http://schemas.openxmlformats.org/officeDocument/2006/relationships/ctrlProp" Target="../ctrlProps/ctrlProp27.xml"/><Relationship Id="rId32" Type="http://schemas.openxmlformats.org/officeDocument/2006/relationships/ctrlProp" Target="../ctrlProps/ctrlProp35.xml"/><Relationship Id="rId37" Type="http://schemas.openxmlformats.org/officeDocument/2006/relationships/ctrlProp" Target="../ctrlProps/ctrlProp40.xml"/><Relationship Id="rId40" Type="http://schemas.openxmlformats.org/officeDocument/2006/relationships/ctrlProp" Target="../ctrlProps/ctrlProp43.xml"/><Relationship Id="rId45" Type="http://schemas.openxmlformats.org/officeDocument/2006/relationships/ctrlProp" Target="../ctrlProps/ctrlProp48.xml"/><Relationship Id="rId5" Type="http://schemas.openxmlformats.org/officeDocument/2006/relationships/ctrlProp" Target="../ctrlProps/ctrlProp8.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10" Type="http://schemas.openxmlformats.org/officeDocument/2006/relationships/ctrlProp" Target="../ctrlProps/ctrlProp13.xml"/><Relationship Id="rId19" Type="http://schemas.openxmlformats.org/officeDocument/2006/relationships/ctrlProp" Target="../ctrlProps/ctrlProp22.xml"/><Relationship Id="rId31" Type="http://schemas.openxmlformats.org/officeDocument/2006/relationships/ctrlProp" Target="../ctrlProps/ctrlProp34.xml"/><Relationship Id="rId44" Type="http://schemas.openxmlformats.org/officeDocument/2006/relationships/ctrlProp" Target="../ctrlProps/ctrlProp47.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 Id="rId22" Type="http://schemas.openxmlformats.org/officeDocument/2006/relationships/ctrlProp" Target="../ctrlProps/ctrlProp25.xml"/><Relationship Id="rId27" Type="http://schemas.openxmlformats.org/officeDocument/2006/relationships/ctrlProp" Target="../ctrlProps/ctrlProp30.xml"/><Relationship Id="rId30" Type="http://schemas.openxmlformats.org/officeDocument/2006/relationships/ctrlProp" Target="../ctrlProps/ctrlProp33.xml"/><Relationship Id="rId35" Type="http://schemas.openxmlformats.org/officeDocument/2006/relationships/ctrlProp" Target="../ctrlProps/ctrlProp38.xml"/><Relationship Id="rId43" Type="http://schemas.openxmlformats.org/officeDocument/2006/relationships/ctrlProp" Target="../ctrlProps/ctrlProp46.xml"/><Relationship Id="rId48" Type="http://schemas.openxmlformats.org/officeDocument/2006/relationships/ctrlProp" Target="../ctrlProps/ctrlProp51.xml"/><Relationship Id="rId8" Type="http://schemas.openxmlformats.org/officeDocument/2006/relationships/ctrlProp" Target="../ctrlProps/ctrlProp11.xml"/><Relationship Id="rId3" Type="http://schemas.openxmlformats.org/officeDocument/2006/relationships/vmlDrawing" Target="../drawings/vmlDrawing2.vml"/><Relationship Id="rId12" Type="http://schemas.openxmlformats.org/officeDocument/2006/relationships/ctrlProp" Target="../ctrlProps/ctrlProp15.xml"/><Relationship Id="rId17" Type="http://schemas.openxmlformats.org/officeDocument/2006/relationships/ctrlProp" Target="../ctrlProps/ctrlProp20.xml"/><Relationship Id="rId25" Type="http://schemas.openxmlformats.org/officeDocument/2006/relationships/ctrlProp" Target="../ctrlProps/ctrlProp28.xml"/><Relationship Id="rId33" Type="http://schemas.openxmlformats.org/officeDocument/2006/relationships/ctrlProp" Target="../ctrlProps/ctrlProp36.xml"/><Relationship Id="rId38" Type="http://schemas.openxmlformats.org/officeDocument/2006/relationships/ctrlProp" Target="../ctrlProps/ctrlProp41.xml"/><Relationship Id="rId46" Type="http://schemas.openxmlformats.org/officeDocument/2006/relationships/ctrlProp" Target="../ctrlProps/ctrlProp49.xml"/><Relationship Id="rId20" Type="http://schemas.openxmlformats.org/officeDocument/2006/relationships/ctrlProp" Target="../ctrlProps/ctrlProp23.xml"/><Relationship Id="rId41" Type="http://schemas.openxmlformats.org/officeDocument/2006/relationships/ctrlProp" Target="../ctrlProps/ctrlProp44.xml"/><Relationship Id="rId1" Type="http://schemas.openxmlformats.org/officeDocument/2006/relationships/printerSettings" Target="../printerSettings/printerSettings3.bin"/><Relationship Id="rId6"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75.xml"/><Relationship Id="rId21" Type="http://schemas.openxmlformats.org/officeDocument/2006/relationships/ctrlProp" Target="../ctrlProps/ctrlProp70.xml"/><Relationship Id="rId42" Type="http://schemas.openxmlformats.org/officeDocument/2006/relationships/ctrlProp" Target="../ctrlProps/ctrlProp91.xml"/><Relationship Id="rId47" Type="http://schemas.openxmlformats.org/officeDocument/2006/relationships/ctrlProp" Target="../ctrlProps/ctrlProp96.xml"/><Relationship Id="rId63" Type="http://schemas.openxmlformats.org/officeDocument/2006/relationships/ctrlProp" Target="../ctrlProps/ctrlProp112.xml"/><Relationship Id="rId68" Type="http://schemas.openxmlformats.org/officeDocument/2006/relationships/ctrlProp" Target="../ctrlProps/ctrlProp117.xml"/><Relationship Id="rId7" Type="http://schemas.openxmlformats.org/officeDocument/2006/relationships/ctrlProp" Target="../ctrlProps/ctrlProp56.xml"/><Relationship Id="rId71" Type="http://schemas.openxmlformats.org/officeDocument/2006/relationships/ctrlProp" Target="../ctrlProps/ctrlProp120.xml"/><Relationship Id="rId2" Type="http://schemas.openxmlformats.org/officeDocument/2006/relationships/drawing" Target="../drawings/drawing3.xml"/><Relationship Id="rId16" Type="http://schemas.openxmlformats.org/officeDocument/2006/relationships/ctrlProp" Target="../ctrlProps/ctrlProp65.xml"/><Relationship Id="rId29" Type="http://schemas.openxmlformats.org/officeDocument/2006/relationships/ctrlProp" Target="../ctrlProps/ctrlProp78.xml"/><Relationship Id="rId11" Type="http://schemas.openxmlformats.org/officeDocument/2006/relationships/ctrlProp" Target="../ctrlProps/ctrlProp60.xml"/><Relationship Id="rId24" Type="http://schemas.openxmlformats.org/officeDocument/2006/relationships/ctrlProp" Target="../ctrlProps/ctrlProp73.xml"/><Relationship Id="rId32" Type="http://schemas.openxmlformats.org/officeDocument/2006/relationships/ctrlProp" Target="../ctrlProps/ctrlProp81.xml"/><Relationship Id="rId37" Type="http://schemas.openxmlformats.org/officeDocument/2006/relationships/ctrlProp" Target="../ctrlProps/ctrlProp86.xml"/><Relationship Id="rId40" Type="http://schemas.openxmlformats.org/officeDocument/2006/relationships/ctrlProp" Target="../ctrlProps/ctrlProp89.xml"/><Relationship Id="rId45" Type="http://schemas.openxmlformats.org/officeDocument/2006/relationships/ctrlProp" Target="../ctrlProps/ctrlProp94.xml"/><Relationship Id="rId53" Type="http://schemas.openxmlformats.org/officeDocument/2006/relationships/ctrlProp" Target="../ctrlProps/ctrlProp102.xml"/><Relationship Id="rId58" Type="http://schemas.openxmlformats.org/officeDocument/2006/relationships/ctrlProp" Target="../ctrlProps/ctrlProp107.xml"/><Relationship Id="rId66" Type="http://schemas.openxmlformats.org/officeDocument/2006/relationships/ctrlProp" Target="../ctrlProps/ctrlProp115.xml"/><Relationship Id="rId5" Type="http://schemas.openxmlformats.org/officeDocument/2006/relationships/ctrlProp" Target="../ctrlProps/ctrlProp54.xml"/><Relationship Id="rId61" Type="http://schemas.openxmlformats.org/officeDocument/2006/relationships/ctrlProp" Target="../ctrlProps/ctrlProp110.xml"/><Relationship Id="rId19" Type="http://schemas.openxmlformats.org/officeDocument/2006/relationships/ctrlProp" Target="../ctrlProps/ctrlProp68.xml"/><Relationship Id="rId14" Type="http://schemas.openxmlformats.org/officeDocument/2006/relationships/ctrlProp" Target="../ctrlProps/ctrlProp63.xml"/><Relationship Id="rId22" Type="http://schemas.openxmlformats.org/officeDocument/2006/relationships/ctrlProp" Target="../ctrlProps/ctrlProp71.xml"/><Relationship Id="rId27" Type="http://schemas.openxmlformats.org/officeDocument/2006/relationships/ctrlProp" Target="../ctrlProps/ctrlProp76.xml"/><Relationship Id="rId30" Type="http://schemas.openxmlformats.org/officeDocument/2006/relationships/ctrlProp" Target="../ctrlProps/ctrlProp79.xml"/><Relationship Id="rId35" Type="http://schemas.openxmlformats.org/officeDocument/2006/relationships/ctrlProp" Target="../ctrlProps/ctrlProp84.xml"/><Relationship Id="rId43" Type="http://schemas.openxmlformats.org/officeDocument/2006/relationships/ctrlProp" Target="../ctrlProps/ctrlProp92.xml"/><Relationship Id="rId48" Type="http://schemas.openxmlformats.org/officeDocument/2006/relationships/ctrlProp" Target="../ctrlProps/ctrlProp97.xml"/><Relationship Id="rId56" Type="http://schemas.openxmlformats.org/officeDocument/2006/relationships/ctrlProp" Target="../ctrlProps/ctrlProp105.xml"/><Relationship Id="rId64" Type="http://schemas.openxmlformats.org/officeDocument/2006/relationships/ctrlProp" Target="../ctrlProps/ctrlProp113.xml"/><Relationship Id="rId69" Type="http://schemas.openxmlformats.org/officeDocument/2006/relationships/ctrlProp" Target="../ctrlProps/ctrlProp118.xml"/><Relationship Id="rId8" Type="http://schemas.openxmlformats.org/officeDocument/2006/relationships/ctrlProp" Target="../ctrlProps/ctrlProp57.xml"/><Relationship Id="rId51" Type="http://schemas.openxmlformats.org/officeDocument/2006/relationships/ctrlProp" Target="../ctrlProps/ctrlProp100.xml"/><Relationship Id="rId72" Type="http://schemas.openxmlformats.org/officeDocument/2006/relationships/comments" Target="../comments2.xml"/><Relationship Id="rId3" Type="http://schemas.openxmlformats.org/officeDocument/2006/relationships/vmlDrawing" Target="../drawings/vmlDrawing3.vml"/><Relationship Id="rId12" Type="http://schemas.openxmlformats.org/officeDocument/2006/relationships/ctrlProp" Target="../ctrlProps/ctrlProp61.xml"/><Relationship Id="rId17" Type="http://schemas.openxmlformats.org/officeDocument/2006/relationships/ctrlProp" Target="../ctrlProps/ctrlProp66.xml"/><Relationship Id="rId25" Type="http://schemas.openxmlformats.org/officeDocument/2006/relationships/ctrlProp" Target="../ctrlProps/ctrlProp74.xml"/><Relationship Id="rId33" Type="http://schemas.openxmlformats.org/officeDocument/2006/relationships/ctrlProp" Target="../ctrlProps/ctrlProp82.xml"/><Relationship Id="rId38" Type="http://schemas.openxmlformats.org/officeDocument/2006/relationships/ctrlProp" Target="../ctrlProps/ctrlProp87.xml"/><Relationship Id="rId46" Type="http://schemas.openxmlformats.org/officeDocument/2006/relationships/ctrlProp" Target="../ctrlProps/ctrlProp95.xml"/><Relationship Id="rId59" Type="http://schemas.openxmlformats.org/officeDocument/2006/relationships/ctrlProp" Target="../ctrlProps/ctrlProp108.xml"/><Relationship Id="rId67" Type="http://schemas.openxmlformats.org/officeDocument/2006/relationships/ctrlProp" Target="../ctrlProps/ctrlProp116.xml"/><Relationship Id="rId20" Type="http://schemas.openxmlformats.org/officeDocument/2006/relationships/ctrlProp" Target="../ctrlProps/ctrlProp69.xml"/><Relationship Id="rId41" Type="http://schemas.openxmlformats.org/officeDocument/2006/relationships/ctrlProp" Target="../ctrlProps/ctrlProp90.xml"/><Relationship Id="rId54" Type="http://schemas.openxmlformats.org/officeDocument/2006/relationships/ctrlProp" Target="../ctrlProps/ctrlProp103.xml"/><Relationship Id="rId62" Type="http://schemas.openxmlformats.org/officeDocument/2006/relationships/ctrlProp" Target="../ctrlProps/ctrlProp111.xml"/><Relationship Id="rId70" Type="http://schemas.openxmlformats.org/officeDocument/2006/relationships/ctrlProp" Target="../ctrlProps/ctrlProp119.xml"/><Relationship Id="rId1" Type="http://schemas.openxmlformats.org/officeDocument/2006/relationships/printerSettings" Target="../printerSettings/printerSettings4.bin"/><Relationship Id="rId6" Type="http://schemas.openxmlformats.org/officeDocument/2006/relationships/ctrlProp" Target="../ctrlProps/ctrlProp55.xml"/><Relationship Id="rId15" Type="http://schemas.openxmlformats.org/officeDocument/2006/relationships/ctrlProp" Target="../ctrlProps/ctrlProp64.xml"/><Relationship Id="rId23" Type="http://schemas.openxmlformats.org/officeDocument/2006/relationships/ctrlProp" Target="../ctrlProps/ctrlProp72.xml"/><Relationship Id="rId28" Type="http://schemas.openxmlformats.org/officeDocument/2006/relationships/ctrlProp" Target="../ctrlProps/ctrlProp77.xml"/><Relationship Id="rId36" Type="http://schemas.openxmlformats.org/officeDocument/2006/relationships/ctrlProp" Target="../ctrlProps/ctrlProp85.xml"/><Relationship Id="rId49" Type="http://schemas.openxmlformats.org/officeDocument/2006/relationships/ctrlProp" Target="../ctrlProps/ctrlProp98.xml"/><Relationship Id="rId57" Type="http://schemas.openxmlformats.org/officeDocument/2006/relationships/ctrlProp" Target="../ctrlProps/ctrlProp106.xml"/><Relationship Id="rId10" Type="http://schemas.openxmlformats.org/officeDocument/2006/relationships/ctrlProp" Target="../ctrlProps/ctrlProp59.xml"/><Relationship Id="rId31" Type="http://schemas.openxmlformats.org/officeDocument/2006/relationships/ctrlProp" Target="../ctrlProps/ctrlProp80.xml"/><Relationship Id="rId44" Type="http://schemas.openxmlformats.org/officeDocument/2006/relationships/ctrlProp" Target="../ctrlProps/ctrlProp93.xml"/><Relationship Id="rId52" Type="http://schemas.openxmlformats.org/officeDocument/2006/relationships/ctrlProp" Target="../ctrlProps/ctrlProp101.xml"/><Relationship Id="rId60" Type="http://schemas.openxmlformats.org/officeDocument/2006/relationships/ctrlProp" Target="../ctrlProps/ctrlProp109.xml"/><Relationship Id="rId65" Type="http://schemas.openxmlformats.org/officeDocument/2006/relationships/ctrlProp" Target="../ctrlProps/ctrlProp114.xml"/><Relationship Id="rId4" Type="http://schemas.openxmlformats.org/officeDocument/2006/relationships/ctrlProp" Target="../ctrlProps/ctrlProp53.xml"/><Relationship Id="rId9" Type="http://schemas.openxmlformats.org/officeDocument/2006/relationships/ctrlProp" Target="../ctrlProps/ctrlProp58.xml"/><Relationship Id="rId13" Type="http://schemas.openxmlformats.org/officeDocument/2006/relationships/ctrlProp" Target="../ctrlProps/ctrlProp62.xml"/><Relationship Id="rId18" Type="http://schemas.openxmlformats.org/officeDocument/2006/relationships/ctrlProp" Target="../ctrlProps/ctrlProp67.xml"/><Relationship Id="rId39" Type="http://schemas.openxmlformats.org/officeDocument/2006/relationships/ctrlProp" Target="../ctrlProps/ctrlProp88.xml"/><Relationship Id="rId34" Type="http://schemas.openxmlformats.org/officeDocument/2006/relationships/ctrlProp" Target="../ctrlProps/ctrlProp83.xml"/><Relationship Id="rId50" Type="http://schemas.openxmlformats.org/officeDocument/2006/relationships/ctrlProp" Target="../ctrlProps/ctrlProp99.xml"/><Relationship Id="rId55" Type="http://schemas.openxmlformats.org/officeDocument/2006/relationships/ctrlProp" Target="../ctrlProps/ctrlProp10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B1:AL20"/>
  <sheetViews>
    <sheetView tabSelected="1" workbookViewId="0"/>
  </sheetViews>
  <sheetFormatPr defaultColWidth="3.21875" defaultRowHeight="19.5" customHeight="1"/>
  <cols>
    <col min="1" max="1" width="3.21875" customWidth="1"/>
    <col min="2" max="2" width="1.109375" customWidth="1"/>
    <col min="3" max="37" width="3.21875" customWidth="1"/>
    <col min="38" max="38" width="1.109375" customWidth="1"/>
  </cols>
  <sheetData>
    <row r="1" spans="2:38" ht="19.5" customHeight="1" thickBot="1">
      <c r="C1" s="295"/>
      <c r="D1" s="295"/>
      <c r="E1" s="295"/>
      <c r="F1" s="295"/>
      <c r="G1" s="295"/>
      <c r="H1" s="295"/>
      <c r="I1" s="295"/>
      <c r="J1" s="148"/>
    </row>
    <row r="2" spans="2:38" ht="6.75" customHeight="1" thickTop="1">
      <c r="B2" s="149"/>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1"/>
    </row>
    <row r="3" spans="2:38" ht="19.5" customHeight="1">
      <c r="B3" s="152"/>
      <c r="C3" s="296" t="s">
        <v>140</v>
      </c>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153"/>
    </row>
    <row r="4" spans="2:38" ht="6.75" customHeight="1">
      <c r="B4" s="152"/>
      <c r="G4" s="154"/>
      <c r="AL4" s="153"/>
    </row>
    <row r="5" spans="2:38" ht="52.2" customHeight="1">
      <c r="B5" s="152"/>
      <c r="C5" s="297" t="s">
        <v>797</v>
      </c>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153"/>
    </row>
    <row r="6" spans="2:38" ht="19.5" customHeight="1">
      <c r="B6" s="152"/>
      <c r="G6" s="154"/>
      <c r="AL6" s="153"/>
    </row>
    <row r="7" spans="2:38" ht="6.75" customHeight="1">
      <c r="B7" s="152"/>
      <c r="C7" s="298" t="s">
        <v>604</v>
      </c>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153"/>
    </row>
    <row r="8" spans="2:38" ht="44.4" customHeight="1">
      <c r="B8" s="152"/>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153"/>
    </row>
    <row r="9" spans="2:38" ht="19.5" customHeight="1">
      <c r="B9" s="152"/>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53"/>
    </row>
    <row r="10" spans="2:38" ht="15.6" customHeight="1">
      <c r="B10" s="152"/>
      <c r="C10" s="294" t="s">
        <v>605</v>
      </c>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153"/>
    </row>
    <row r="11" spans="2:38" ht="28.95" customHeight="1">
      <c r="B11" s="152"/>
      <c r="C11" s="294"/>
      <c r="D11" s="294"/>
      <c r="E11" s="294"/>
      <c r="F11" s="294"/>
      <c r="G11" s="294"/>
      <c r="H11" s="294"/>
      <c r="I11" s="294"/>
      <c r="J11" s="294"/>
      <c r="K11" s="294"/>
      <c r="L11" s="294"/>
      <c r="M11" s="294"/>
      <c r="N11" s="294"/>
      <c r="O11" s="294"/>
      <c r="P11" s="294"/>
      <c r="Q11" s="294"/>
      <c r="R11" s="294"/>
      <c r="S11" s="294"/>
      <c r="T11" s="294"/>
      <c r="U11" s="294"/>
      <c r="V11" s="294"/>
      <c r="W11" s="294"/>
      <c r="X11" s="294"/>
      <c r="Y11" s="294"/>
      <c r="Z11" s="294"/>
      <c r="AA11" s="294"/>
      <c r="AB11" s="294"/>
      <c r="AC11" s="294"/>
      <c r="AD11" s="294"/>
      <c r="AE11" s="294"/>
      <c r="AF11" s="294"/>
      <c r="AG11" s="294"/>
      <c r="AH11" s="294"/>
      <c r="AI11" s="294"/>
      <c r="AJ11" s="294"/>
      <c r="AK11" s="294"/>
      <c r="AL11" s="153"/>
    </row>
    <row r="12" spans="2:38" ht="20.399999999999999" customHeight="1">
      <c r="B12" s="152"/>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c r="AI12" s="185"/>
      <c r="AJ12" s="185"/>
      <c r="AK12" s="185"/>
      <c r="AL12" s="153"/>
    </row>
    <row r="13" spans="2:38" ht="6.75" customHeight="1">
      <c r="B13" s="152"/>
      <c r="C13" s="294" t="s">
        <v>366</v>
      </c>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4"/>
      <c r="AK13" s="294"/>
      <c r="AL13" s="153"/>
    </row>
    <row r="14" spans="2:38" ht="44.4" customHeight="1">
      <c r="B14" s="152"/>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153"/>
    </row>
    <row r="15" spans="2:38" ht="22.5" customHeight="1">
      <c r="B15" s="152"/>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53"/>
    </row>
    <row r="16" spans="2:38" ht="22.5" customHeight="1">
      <c r="B16" s="152"/>
      <c r="C16" s="294" t="s">
        <v>315</v>
      </c>
      <c r="D16" s="294"/>
      <c r="E16" s="294"/>
      <c r="F16" s="294"/>
      <c r="G16" s="294"/>
      <c r="H16" s="294"/>
      <c r="I16" s="294"/>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4"/>
      <c r="AG16" s="294"/>
      <c r="AH16" s="294"/>
      <c r="AI16" s="294"/>
      <c r="AJ16" s="294"/>
      <c r="AK16" s="294"/>
      <c r="AL16" s="153"/>
    </row>
    <row r="17" spans="2:38" ht="17.399999999999999" customHeight="1">
      <c r="B17" s="152"/>
      <c r="C17" s="294"/>
      <c r="D17" s="294"/>
      <c r="E17" s="294"/>
      <c r="F17" s="294"/>
      <c r="G17" s="294"/>
      <c r="H17" s="294"/>
      <c r="I17" s="294"/>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153"/>
    </row>
    <row r="18" spans="2:38" ht="30" customHeight="1">
      <c r="B18" s="152"/>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153"/>
    </row>
    <row r="19" spans="2:38" ht="19.5" customHeight="1" thickBot="1">
      <c r="B19" s="155"/>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7"/>
    </row>
    <row r="20" spans="2:38" ht="19.5" customHeight="1" thickTop="1"/>
  </sheetData>
  <mergeCells count="7">
    <mergeCell ref="C13:AK14"/>
    <mergeCell ref="C16:AK18"/>
    <mergeCell ref="C1:I1"/>
    <mergeCell ref="C3:AK3"/>
    <mergeCell ref="C5:AK5"/>
    <mergeCell ref="C7:AK8"/>
    <mergeCell ref="C10:AK11"/>
  </mergeCells>
  <phoneticPr fontId="2"/>
  <pageMargins left="0.78740157480314965" right="0.78740157480314965" top="0.98425196850393704" bottom="0.98425196850393704" header="0.51181102362204722" footer="0.51181102362204722"/>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BC52"/>
  <sheetViews>
    <sheetView tabSelected="1" zoomScaleNormal="100" zoomScaleSheetLayoutView="100" workbookViewId="0">
      <pane xSplit="2" ySplit="13" topLeftCell="C14" activePane="bottomRight" state="frozen"/>
      <selection pane="topRight"/>
      <selection pane="bottomLeft"/>
      <selection pane="bottomRight"/>
    </sheetView>
  </sheetViews>
  <sheetFormatPr defaultColWidth="9" defaultRowHeight="9.6"/>
  <cols>
    <col min="1" max="2" width="2.6640625" style="84" customWidth="1"/>
    <col min="3" max="3" width="4.109375" style="84" customWidth="1"/>
    <col min="4" max="5" width="2.6640625" style="84" customWidth="1"/>
    <col min="6" max="6" width="9.44140625" style="85" customWidth="1"/>
    <col min="7" max="7" width="3.6640625" style="85" customWidth="1"/>
    <col min="8" max="8" width="21.6640625" style="85" customWidth="1"/>
    <col min="9" max="13" width="2.6640625" style="84" customWidth="1"/>
    <col min="14" max="14" width="17.109375" style="84" customWidth="1"/>
    <col min="15" max="15" width="20.109375" style="84" customWidth="1"/>
    <col min="16" max="16" width="2.6640625" style="84" customWidth="1"/>
    <col min="17" max="52" width="9" style="84"/>
    <col min="53" max="78" width="0" style="84" hidden="1" customWidth="1"/>
    <col min="79" max="16384" width="9" style="84"/>
  </cols>
  <sheetData>
    <row r="1" spans="1:55" ht="5.0999999999999996" customHeight="1">
      <c r="A1" s="221"/>
      <c r="B1" s="221"/>
      <c r="C1" s="221"/>
      <c r="D1" s="221"/>
      <c r="E1" s="221"/>
      <c r="F1" s="222"/>
      <c r="G1" s="222"/>
      <c r="H1" s="222"/>
      <c r="I1" s="221"/>
      <c r="J1" s="221"/>
      <c r="K1" s="221"/>
      <c r="L1" s="221"/>
      <c r="M1" s="221"/>
      <c r="N1" s="221"/>
      <c r="O1" s="221"/>
      <c r="P1" s="221"/>
    </row>
    <row r="2" spans="1:55" ht="20.100000000000001" customHeight="1">
      <c r="A2" s="221"/>
      <c r="B2" s="221"/>
      <c r="C2" s="445"/>
      <c r="D2" s="446"/>
      <c r="E2" s="446"/>
      <c r="F2" s="446"/>
      <c r="G2" s="447"/>
      <c r="H2" s="448"/>
      <c r="I2" s="446"/>
      <c r="J2" s="446"/>
      <c r="K2" s="446"/>
      <c r="L2" s="446"/>
      <c r="M2" s="447"/>
      <c r="N2" s="449" t="str">
        <f>IF(H2="", HYPERLINK("#C2:G2","左のリストを選択して移動できます"), IFERROR(HYPERLINK(VLOOKUP(H2,リスト_調査結果表_リンク,2,FALSE),"ここをクリックで選択した入力欄へ移動"),"❌ リンクが見つかりません"))</f>
        <v>左のリストを選択して移動できます</v>
      </c>
      <c r="O2" s="450"/>
      <c r="P2" s="221"/>
    </row>
    <row r="3" spans="1:55" ht="5.0999999999999996" customHeight="1">
      <c r="A3" s="221"/>
      <c r="B3" s="221"/>
      <c r="C3" s="221"/>
      <c r="D3" s="221"/>
      <c r="E3" s="221"/>
      <c r="F3" s="222"/>
      <c r="G3" s="222"/>
      <c r="H3" s="222"/>
      <c r="I3" s="221"/>
      <c r="J3" s="221"/>
      <c r="K3" s="221"/>
      <c r="L3" s="221"/>
      <c r="M3" s="221"/>
      <c r="N3" s="221"/>
      <c r="O3" s="221"/>
      <c r="P3" s="221"/>
    </row>
    <row r="4" spans="1:55" ht="15" customHeight="1">
      <c r="C4" s="451" t="s">
        <v>301</v>
      </c>
      <c r="D4" s="451"/>
      <c r="E4" s="451"/>
      <c r="F4" s="451"/>
      <c r="G4" s="451"/>
      <c r="H4" s="451"/>
      <c r="I4" s="451"/>
      <c r="J4" s="451"/>
      <c r="K4" s="451"/>
      <c r="L4" s="451"/>
      <c r="M4" s="451"/>
      <c r="N4" s="451"/>
      <c r="O4" s="451"/>
      <c r="P4" s="451"/>
    </row>
    <row r="5" spans="1:55" ht="14.1" customHeight="1">
      <c r="C5" s="453"/>
      <c r="D5" s="453"/>
      <c r="E5" s="453"/>
      <c r="F5" s="453"/>
      <c r="H5" s="226" t="s">
        <v>921</v>
      </c>
      <c r="I5" s="18"/>
      <c r="J5" s="18"/>
      <c r="K5" s="18"/>
      <c r="L5" s="18"/>
      <c r="M5" s="18"/>
      <c r="N5" s="18"/>
      <c r="O5" s="18"/>
      <c r="P5" s="18"/>
    </row>
    <row r="6" spans="1:55" ht="14.1" customHeight="1">
      <c r="C6" s="422" t="s">
        <v>303</v>
      </c>
      <c r="D6" s="422"/>
      <c r="E6" s="422"/>
      <c r="F6" s="86"/>
      <c r="G6" s="422" t="s">
        <v>304</v>
      </c>
      <c r="H6" s="422"/>
      <c r="I6" s="422"/>
      <c r="J6" s="422"/>
      <c r="K6" s="422"/>
      <c r="L6" s="422"/>
      <c r="M6" s="422"/>
      <c r="N6" s="422" t="s">
        <v>305</v>
      </c>
      <c r="O6" s="422"/>
      <c r="P6" s="422"/>
    </row>
    <row r="7" spans="1:55" ht="21" customHeight="1">
      <c r="C7" s="422"/>
      <c r="D7" s="422"/>
      <c r="E7" s="422"/>
      <c r="F7" s="87" t="s">
        <v>306</v>
      </c>
      <c r="G7" s="455" t="str">
        <f>IF(調査結果表その１!G7&lt;&gt;"",調査結果表その１!G7,"")</f>
        <v/>
      </c>
      <c r="H7" s="455"/>
      <c r="I7" s="455"/>
      <c r="J7" s="455"/>
      <c r="K7" s="455"/>
      <c r="L7" s="455"/>
      <c r="M7" s="455"/>
      <c r="N7" s="456" t="str">
        <f>IF(調査結果表その１!N7&lt;&gt;"",調査結果表その１!N7,"")</f>
        <v/>
      </c>
      <c r="O7" s="456"/>
      <c r="P7" s="456"/>
    </row>
    <row r="8" spans="1:55" ht="21" customHeight="1">
      <c r="C8" s="422"/>
      <c r="D8" s="422"/>
      <c r="E8" s="422"/>
      <c r="F8" s="413" t="s">
        <v>307</v>
      </c>
      <c r="G8" s="455" t="str">
        <f>IF(調査結果表その１!G8&lt;&gt;"",調査結果表その１!G8,"")</f>
        <v/>
      </c>
      <c r="H8" s="455"/>
      <c r="I8" s="455"/>
      <c r="J8" s="455"/>
      <c r="K8" s="455"/>
      <c r="L8" s="455"/>
      <c r="M8" s="455"/>
      <c r="N8" s="456" t="str">
        <f>IF(調査結果表その１!N8&lt;&gt;"",調査結果表その１!N8,"")</f>
        <v/>
      </c>
      <c r="O8" s="456"/>
      <c r="P8" s="456"/>
    </row>
    <row r="9" spans="1:55" ht="21" customHeight="1">
      <c r="C9" s="422"/>
      <c r="D9" s="422"/>
      <c r="E9" s="422"/>
      <c r="F9" s="413"/>
      <c r="G9" s="455" t="str">
        <f>IF(調査結果表その１!G9&lt;&gt;"",調査結果表その１!G9,"")</f>
        <v/>
      </c>
      <c r="H9" s="455"/>
      <c r="I9" s="455"/>
      <c r="J9" s="455"/>
      <c r="K9" s="455"/>
      <c r="L9" s="455"/>
      <c r="M9" s="455"/>
      <c r="N9" s="456" t="str">
        <f>IF(調査結果表その１!N9&lt;&gt;"",調査結果表その１!N9,"")</f>
        <v/>
      </c>
      <c r="O9" s="456"/>
      <c r="P9" s="456"/>
    </row>
    <row r="10" spans="1:55" ht="3.9" customHeight="1"/>
    <row r="11" spans="1:55" ht="13.5" customHeight="1">
      <c r="C11" s="434" t="s">
        <v>308</v>
      </c>
      <c r="D11" s="437" t="s">
        <v>309</v>
      </c>
      <c r="E11" s="438"/>
      <c r="F11" s="438"/>
      <c r="G11" s="438"/>
      <c r="H11" s="438"/>
      <c r="I11" s="319" t="s">
        <v>310</v>
      </c>
      <c r="J11" s="402" t="s">
        <v>311</v>
      </c>
      <c r="K11" s="402"/>
      <c r="L11" s="402"/>
      <c r="M11" s="402"/>
      <c r="N11" s="402"/>
      <c r="O11" s="403"/>
      <c r="P11" s="319" t="s">
        <v>312</v>
      </c>
    </row>
    <row r="12" spans="1:55" ht="10.5" customHeight="1">
      <c r="C12" s="435"/>
      <c r="D12" s="439"/>
      <c r="E12" s="440"/>
      <c r="F12" s="440"/>
      <c r="G12" s="440"/>
      <c r="H12" s="440"/>
      <c r="I12" s="416"/>
      <c r="J12" s="410" t="s">
        <v>123</v>
      </c>
      <c r="K12" s="421" t="s">
        <v>313</v>
      </c>
      <c r="L12" s="89"/>
      <c r="M12" s="318" t="s">
        <v>317</v>
      </c>
      <c r="N12" s="437" t="s">
        <v>464</v>
      </c>
      <c r="O12" s="443"/>
      <c r="P12" s="320"/>
    </row>
    <row r="13" spans="1:55" ht="41.25" customHeight="1">
      <c r="A13" s="224"/>
      <c r="B13" s="230"/>
      <c r="C13" s="436"/>
      <c r="D13" s="441"/>
      <c r="E13" s="442"/>
      <c r="F13" s="442"/>
      <c r="G13" s="442"/>
      <c r="H13" s="442"/>
      <c r="I13" s="417"/>
      <c r="J13" s="410"/>
      <c r="K13" s="318"/>
      <c r="L13" s="90" t="s">
        <v>554</v>
      </c>
      <c r="M13" s="318"/>
      <c r="N13" s="441"/>
      <c r="O13" s="444"/>
      <c r="P13" s="321"/>
      <c r="BA13" s="84" t="s">
        <v>308</v>
      </c>
      <c r="BB13" s="84" t="s">
        <v>1020</v>
      </c>
      <c r="BC13" s="84" t="s">
        <v>1021</v>
      </c>
    </row>
    <row r="14" spans="1:55" ht="20.100000000000001" customHeight="1">
      <c r="C14" s="454" t="s">
        <v>133</v>
      </c>
      <c r="D14" s="454"/>
      <c r="E14" s="454"/>
      <c r="H14" s="106"/>
      <c r="I14" s="107"/>
      <c r="J14" s="107"/>
      <c r="K14" s="107"/>
      <c r="L14" s="107"/>
      <c r="M14" s="107"/>
      <c r="N14" s="107"/>
      <c r="O14" s="107"/>
      <c r="P14" s="107"/>
      <c r="BA14" s="84">
        <v>5</v>
      </c>
    </row>
    <row r="15" spans="1:55" ht="24" customHeight="1">
      <c r="A15" s="223"/>
      <c r="B15" s="231"/>
      <c r="C15" s="109" t="s">
        <v>373</v>
      </c>
      <c r="D15" s="426" t="s">
        <v>499</v>
      </c>
      <c r="E15" s="427"/>
      <c r="F15" s="459" t="s">
        <v>504</v>
      </c>
      <c r="G15" s="413"/>
      <c r="H15" s="97" t="s">
        <v>597</v>
      </c>
      <c r="I15" s="225" t="str">
        <f t="shared" ref="I15:I32" si="0">IF(AND(ISBLANK($A15),ISBLANK($B15)),"",IF(OR($A15&gt;=0,$B15=1),"〇",""))</f>
        <v/>
      </c>
      <c r="J15" s="225" t="str">
        <f t="shared" ref="J15:J32" si="1">IF(ISBLANK($A15),"",IF(AND($A15&gt;=0,$A15&lt;=3),CHOOSE($A15+1,"〇","","",""),""))</f>
        <v/>
      </c>
      <c r="K15" s="225" t="str">
        <f t="shared" ref="K15:K32" si="2">IF(ISBLANK($A15),"",IF(AND($A15&gt;=0,$A15&lt;=3),CHOOSE($A15+1,"","〇","〇","〇"),""))</f>
        <v/>
      </c>
      <c r="L15" s="225" t="str">
        <f t="shared" ref="L15:L32" si="3">IF(ISBLANK($A15),"",IF(AND($A15&gt;=0,$A15&lt;=3),CHOOSE($A15+1,"","","〇",""),""))</f>
        <v/>
      </c>
      <c r="M15" s="227" t="str">
        <f t="shared" ref="M15:M32" si="4">IF($B15=1,"〇","")</f>
        <v/>
      </c>
      <c r="N15" s="411"/>
      <c r="O15" s="412"/>
      <c r="P15" s="172"/>
      <c r="S15" s="71"/>
      <c r="BA15" s="84" t="str">
        <f t="shared" ref="BA15:BA32" si="5">+_xlfn.CONCAT($BA$14,C15)</f>
        <v>5(18)</v>
      </c>
    </row>
    <row r="16" spans="1:55" ht="24" customHeight="1">
      <c r="A16" s="223"/>
      <c r="B16" s="231"/>
      <c r="C16" s="109" t="s">
        <v>396</v>
      </c>
      <c r="D16" s="426"/>
      <c r="E16" s="427"/>
      <c r="F16" s="415" t="s">
        <v>505</v>
      </c>
      <c r="G16" s="413"/>
      <c r="H16" s="97" t="s">
        <v>506</v>
      </c>
      <c r="I16" s="225" t="str">
        <f t="shared" si="0"/>
        <v/>
      </c>
      <c r="J16" s="225" t="str">
        <f t="shared" si="1"/>
        <v/>
      </c>
      <c r="K16" s="225" t="str">
        <f t="shared" si="2"/>
        <v/>
      </c>
      <c r="L16" s="225" t="str">
        <f t="shared" si="3"/>
        <v/>
      </c>
      <c r="M16" s="227" t="str">
        <f t="shared" si="4"/>
        <v/>
      </c>
      <c r="N16" s="404"/>
      <c r="O16" s="405"/>
      <c r="P16" s="172"/>
      <c r="S16" s="71"/>
      <c r="BA16" s="84" t="str">
        <f t="shared" si="5"/>
        <v>5(19)</v>
      </c>
    </row>
    <row r="17" spans="1:53" ht="24" customHeight="1">
      <c r="A17" s="223"/>
      <c r="B17" s="231"/>
      <c r="C17" s="109" t="s">
        <v>397</v>
      </c>
      <c r="D17" s="426"/>
      <c r="E17" s="427"/>
      <c r="F17" s="415"/>
      <c r="G17" s="413"/>
      <c r="H17" s="97" t="s">
        <v>507</v>
      </c>
      <c r="I17" s="225" t="str">
        <f t="shared" si="0"/>
        <v/>
      </c>
      <c r="J17" s="225" t="str">
        <f t="shared" si="1"/>
        <v/>
      </c>
      <c r="K17" s="225" t="str">
        <f t="shared" si="2"/>
        <v/>
      </c>
      <c r="L17" s="225" t="str">
        <f t="shared" si="3"/>
        <v/>
      </c>
      <c r="M17" s="227" t="str">
        <f t="shared" si="4"/>
        <v/>
      </c>
      <c r="N17" s="408"/>
      <c r="O17" s="409"/>
      <c r="P17" s="172"/>
      <c r="S17" s="71"/>
      <c r="BA17" s="84" t="str">
        <f t="shared" si="5"/>
        <v>5(20)</v>
      </c>
    </row>
    <row r="18" spans="1:53" ht="24" customHeight="1">
      <c r="A18" s="223"/>
      <c r="B18" s="231"/>
      <c r="C18" s="109" t="s">
        <v>398</v>
      </c>
      <c r="D18" s="426"/>
      <c r="E18" s="427"/>
      <c r="F18" s="414" t="s">
        <v>508</v>
      </c>
      <c r="G18" s="414"/>
      <c r="H18" s="97" t="s">
        <v>509</v>
      </c>
      <c r="I18" s="225" t="str">
        <f t="shared" si="0"/>
        <v/>
      </c>
      <c r="J18" s="225" t="str">
        <f t="shared" si="1"/>
        <v/>
      </c>
      <c r="K18" s="225" t="str">
        <f t="shared" si="2"/>
        <v/>
      </c>
      <c r="L18" s="225" t="str">
        <f t="shared" si="3"/>
        <v/>
      </c>
      <c r="M18" s="227" t="str">
        <f t="shared" si="4"/>
        <v/>
      </c>
      <c r="N18" s="404"/>
      <c r="O18" s="405"/>
      <c r="P18" s="172"/>
      <c r="S18" s="71"/>
      <c r="BA18" s="84" t="str">
        <f t="shared" si="5"/>
        <v>5(21)</v>
      </c>
    </row>
    <row r="19" spans="1:53" ht="24" customHeight="1">
      <c r="A19" s="223"/>
      <c r="B19" s="231"/>
      <c r="C19" s="109" t="s">
        <v>465</v>
      </c>
      <c r="D19" s="426"/>
      <c r="E19" s="427"/>
      <c r="F19" s="414"/>
      <c r="G19" s="414"/>
      <c r="H19" s="97" t="s">
        <v>584</v>
      </c>
      <c r="I19" s="225" t="str">
        <f t="shared" si="0"/>
        <v/>
      </c>
      <c r="J19" s="225" t="str">
        <f t="shared" si="1"/>
        <v/>
      </c>
      <c r="K19" s="225" t="str">
        <f t="shared" si="2"/>
        <v/>
      </c>
      <c r="L19" s="225" t="str">
        <f t="shared" si="3"/>
        <v/>
      </c>
      <c r="M19" s="227" t="str">
        <f t="shared" si="4"/>
        <v/>
      </c>
      <c r="N19" s="406"/>
      <c r="O19" s="407"/>
      <c r="P19" s="172"/>
      <c r="S19" s="71"/>
      <c r="BA19" s="84" t="str">
        <f t="shared" si="5"/>
        <v>5(22)</v>
      </c>
    </row>
    <row r="20" spans="1:53" ht="24" customHeight="1">
      <c r="A20" s="223"/>
      <c r="B20" s="231"/>
      <c r="C20" s="109" t="s">
        <v>804</v>
      </c>
      <c r="D20" s="426"/>
      <c r="E20" s="427"/>
      <c r="F20" s="414"/>
      <c r="G20" s="414"/>
      <c r="H20" s="97" t="s">
        <v>585</v>
      </c>
      <c r="I20" s="225" t="str">
        <f t="shared" si="0"/>
        <v/>
      </c>
      <c r="J20" s="225" t="str">
        <f t="shared" si="1"/>
        <v/>
      </c>
      <c r="K20" s="225" t="str">
        <f t="shared" si="2"/>
        <v/>
      </c>
      <c r="L20" s="225" t="str">
        <f t="shared" si="3"/>
        <v/>
      </c>
      <c r="M20" s="227" t="str">
        <f t="shared" si="4"/>
        <v/>
      </c>
      <c r="N20" s="406"/>
      <c r="O20" s="407"/>
      <c r="P20" s="172"/>
      <c r="S20" s="71"/>
      <c r="BA20" s="84" t="str">
        <f t="shared" si="5"/>
        <v>5(23)</v>
      </c>
    </row>
    <row r="21" spans="1:53" ht="24" customHeight="1">
      <c r="A21" s="223"/>
      <c r="B21" s="231"/>
      <c r="C21" s="109" t="s">
        <v>805</v>
      </c>
      <c r="D21" s="428"/>
      <c r="E21" s="429"/>
      <c r="F21" s="414"/>
      <c r="G21" s="414"/>
      <c r="H21" s="97" t="s">
        <v>510</v>
      </c>
      <c r="I21" s="225" t="str">
        <f t="shared" si="0"/>
        <v/>
      </c>
      <c r="J21" s="225" t="str">
        <f t="shared" si="1"/>
        <v/>
      </c>
      <c r="K21" s="225" t="str">
        <f t="shared" si="2"/>
        <v/>
      </c>
      <c r="L21" s="225" t="str">
        <f t="shared" si="3"/>
        <v/>
      </c>
      <c r="M21" s="227" t="str">
        <f t="shared" si="4"/>
        <v/>
      </c>
      <c r="N21" s="408"/>
      <c r="O21" s="409"/>
      <c r="P21" s="172"/>
      <c r="S21" s="71"/>
      <c r="BA21" s="84" t="str">
        <f t="shared" si="5"/>
        <v>5(24)</v>
      </c>
    </row>
    <row r="22" spans="1:53" ht="24" customHeight="1">
      <c r="A22" s="223"/>
      <c r="B22" s="231"/>
      <c r="C22" s="109" t="s">
        <v>806</v>
      </c>
      <c r="D22" s="424" t="s">
        <v>511</v>
      </c>
      <c r="E22" s="425"/>
      <c r="F22" s="413" t="s">
        <v>512</v>
      </c>
      <c r="G22" s="414"/>
      <c r="H22" s="97" t="s">
        <v>513</v>
      </c>
      <c r="I22" s="225" t="str">
        <f t="shared" si="0"/>
        <v/>
      </c>
      <c r="J22" s="225" t="str">
        <f t="shared" si="1"/>
        <v/>
      </c>
      <c r="K22" s="225" t="str">
        <f t="shared" si="2"/>
        <v/>
      </c>
      <c r="L22" s="225" t="str">
        <f t="shared" si="3"/>
        <v/>
      </c>
      <c r="M22" s="227" t="str">
        <f t="shared" si="4"/>
        <v/>
      </c>
      <c r="N22" s="404"/>
      <c r="O22" s="405"/>
      <c r="P22" s="172"/>
      <c r="S22" s="71"/>
      <c r="BA22" s="84" t="str">
        <f t="shared" si="5"/>
        <v>5(25)</v>
      </c>
    </row>
    <row r="23" spans="1:53" ht="24" customHeight="1">
      <c r="A23" s="223"/>
      <c r="B23" s="231"/>
      <c r="C23" s="109" t="s">
        <v>807</v>
      </c>
      <c r="D23" s="426"/>
      <c r="E23" s="427"/>
      <c r="F23" s="413"/>
      <c r="G23" s="414"/>
      <c r="H23" s="97" t="s">
        <v>598</v>
      </c>
      <c r="I23" s="225" t="str">
        <f t="shared" si="0"/>
        <v/>
      </c>
      <c r="J23" s="225" t="str">
        <f t="shared" si="1"/>
        <v/>
      </c>
      <c r="K23" s="225" t="str">
        <f t="shared" si="2"/>
        <v/>
      </c>
      <c r="L23" s="225" t="str">
        <f t="shared" si="3"/>
        <v/>
      </c>
      <c r="M23" s="227" t="str">
        <f t="shared" si="4"/>
        <v/>
      </c>
      <c r="N23" s="406"/>
      <c r="O23" s="407"/>
      <c r="P23" s="172"/>
      <c r="S23" s="71"/>
      <c r="BA23" s="84" t="str">
        <f t="shared" si="5"/>
        <v>5(26)</v>
      </c>
    </row>
    <row r="24" spans="1:53" ht="24" customHeight="1">
      <c r="A24" s="223"/>
      <c r="B24" s="231"/>
      <c r="C24" s="109" t="s">
        <v>808</v>
      </c>
      <c r="D24" s="426"/>
      <c r="E24" s="427"/>
      <c r="F24" s="413" t="s">
        <v>180</v>
      </c>
      <c r="G24" s="414"/>
      <c r="H24" s="97" t="s">
        <v>514</v>
      </c>
      <c r="I24" s="225" t="str">
        <f t="shared" si="0"/>
        <v/>
      </c>
      <c r="J24" s="225" t="str">
        <f t="shared" si="1"/>
        <v/>
      </c>
      <c r="K24" s="225" t="str">
        <f t="shared" si="2"/>
        <v/>
      </c>
      <c r="L24" s="225" t="str">
        <f t="shared" si="3"/>
        <v/>
      </c>
      <c r="M24" s="227" t="str">
        <f t="shared" si="4"/>
        <v/>
      </c>
      <c r="N24" s="404"/>
      <c r="O24" s="405"/>
      <c r="P24" s="172"/>
      <c r="S24" s="71"/>
      <c r="BA24" s="84" t="str">
        <f t="shared" si="5"/>
        <v>5(27)</v>
      </c>
    </row>
    <row r="25" spans="1:53" ht="24" customHeight="1">
      <c r="A25" s="223"/>
      <c r="B25" s="231"/>
      <c r="C25" s="109" t="s">
        <v>809</v>
      </c>
      <c r="D25" s="428"/>
      <c r="E25" s="429"/>
      <c r="F25" s="413"/>
      <c r="G25" s="414"/>
      <c r="H25" s="117" t="s">
        <v>515</v>
      </c>
      <c r="I25" s="225" t="str">
        <f t="shared" si="0"/>
        <v/>
      </c>
      <c r="J25" s="225" t="str">
        <f t="shared" si="1"/>
        <v/>
      </c>
      <c r="K25" s="225" t="str">
        <f t="shared" si="2"/>
        <v/>
      </c>
      <c r="L25" s="225" t="str">
        <f t="shared" si="3"/>
        <v/>
      </c>
      <c r="M25" s="227" t="str">
        <f t="shared" si="4"/>
        <v/>
      </c>
      <c r="N25" s="408"/>
      <c r="O25" s="409"/>
      <c r="P25" s="172"/>
      <c r="S25" s="71"/>
      <c r="BA25" s="84" t="str">
        <f t="shared" si="5"/>
        <v>5(28)</v>
      </c>
    </row>
    <row r="26" spans="1:53" ht="24" customHeight="1">
      <c r="A26" s="223"/>
      <c r="B26" s="231"/>
      <c r="C26" s="109" t="s">
        <v>872</v>
      </c>
      <c r="D26" s="424" t="s">
        <v>516</v>
      </c>
      <c r="E26" s="425"/>
      <c r="F26" s="393" t="s">
        <v>5</v>
      </c>
      <c r="G26" s="395"/>
      <c r="H26" s="97" t="s">
        <v>517</v>
      </c>
      <c r="I26" s="225" t="str">
        <f t="shared" si="0"/>
        <v/>
      </c>
      <c r="J26" s="225" t="str">
        <f t="shared" si="1"/>
        <v/>
      </c>
      <c r="K26" s="225" t="str">
        <f t="shared" si="2"/>
        <v/>
      </c>
      <c r="L26" s="225" t="str">
        <f t="shared" si="3"/>
        <v/>
      </c>
      <c r="M26" s="227" t="str">
        <f t="shared" si="4"/>
        <v/>
      </c>
      <c r="N26" s="404"/>
      <c r="O26" s="405"/>
      <c r="P26" s="172"/>
      <c r="S26" s="9"/>
      <c r="BA26" s="84" t="str">
        <f t="shared" si="5"/>
        <v>5(29)</v>
      </c>
    </row>
    <row r="27" spans="1:53" ht="24" customHeight="1">
      <c r="A27" s="223"/>
      <c r="B27" s="231"/>
      <c r="C27" s="109" t="s">
        <v>873</v>
      </c>
      <c r="D27" s="426"/>
      <c r="E27" s="427"/>
      <c r="F27" s="418"/>
      <c r="G27" s="420"/>
      <c r="H27" s="97" t="s">
        <v>518</v>
      </c>
      <c r="I27" s="225" t="str">
        <f t="shared" si="0"/>
        <v/>
      </c>
      <c r="J27" s="225" t="str">
        <f t="shared" si="1"/>
        <v/>
      </c>
      <c r="K27" s="225" t="str">
        <f t="shared" si="2"/>
        <v/>
      </c>
      <c r="L27" s="225" t="str">
        <f t="shared" si="3"/>
        <v/>
      </c>
      <c r="M27" s="227" t="str">
        <f t="shared" si="4"/>
        <v/>
      </c>
      <c r="N27" s="408"/>
      <c r="O27" s="409"/>
      <c r="P27" s="172"/>
      <c r="S27" s="9"/>
      <c r="BA27" s="84" t="str">
        <f t="shared" si="5"/>
        <v>5(30)</v>
      </c>
    </row>
    <row r="28" spans="1:53" ht="24" customHeight="1">
      <c r="A28" s="223"/>
      <c r="B28" s="231"/>
      <c r="C28" s="109" t="s">
        <v>568</v>
      </c>
      <c r="D28" s="426"/>
      <c r="E28" s="427"/>
      <c r="F28" s="393" t="s">
        <v>6</v>
      </c>
      <c r="G28" s="395"/>
      <c r="H28" s="97" t="s">
        <v>519</v>
      </c>
      <c r="I28" s="225" t="str">
        <f t="shared" si="0"/>
        <v/>
      </c>
      <c r="J28" s="225" t="str">
        <f t="shared" si="1"/>
        <v/>
      </c>
      <c r="K28" s="225" t="str">
        <f t="shared" si="2"/>
        <v/>
      </c>
      <c r="L28" s="225" t="str">
        <f t="shared" si="3"/>
        <v/>
      </c>
      <c r="M28" s="227" t="str">
        <f t="shared" si="4"/>
        <v/>
      </c>
      <c r="N28" s="404"/>
      <c r="O28" s="405"/>
      <c r="P28" s="172"/>
      <c r="S28" s="9"/>
      <c r="BA28" s="84" t="str">
        <f t="shared" si="5"/>
        <v>5(31)</v>
      </c>
    </row>
    <row r="29" spans="1:53" ht="24" customHeight="1">
      <c r="A29" s="223"/>
      <c r="B29" s="231"/>
      <c r="C29" s="109" t="s">
        <v>569</v>
      </c>
      <c r="D29" s="426"/>
      <c r="E29" s="427"/>
      <c r="F29" s="396"/>
      <c r="G29" s="398"/>
      <c r="H29" s="97" t="s">
        <v>586</v>
      </c>
      <c r="I29" s="225" t="str">
        <f t="shared" si="0"/>
        <v/>
      </c>
      <c r="J29" s="225" t="str">
        <f t="shared" si="1"/>
        <v/>
      </c>
      <c r="K29" s="225" t="str">
        <f t="shared" si="2"/>
        <v/>
      </c>
      <c r="L29" s="225" t="str">
        <f t="shared" si="3"/>
        <v/>
      </c>
      <c r="M29" s="227" t="str">
        <f t="shared" si="4"/>
        <v/>
      </c>
      <c r="N29" s="406"/>
      <c r="O29" s="407"/>
      <c r="P29" s="172"/>
      <c r="S29" s="9"/>
      <c r="BA29" s="84" t="str">
        <f t="shared" si="5"/>
        <v>5(32)</v>
      </c>
    </row>
    <row r="30" spans="1:53" ht="33" customHeight="1">
      <c r="A30" s="223"/>
      <c r="B30" s="231"/>
      <c r="C30" s="109" t="s">
        <v>570</v>
      </c>
      <c r="D30" s="426"/>
      <c r="E30" s="427"/>
      <c r="F30" s="396"/>
      <c r="G30" s="398"/>
      <c r="H30" s="97" t="s">
        <v>587</v>
      </c>
      <c r="I30" s="225" t="str">
        <f t="shared" si="0"/>
        <v/>
      </c>
      <c r="J30" s="225" t="str">
        <f t="shared" si="1"/>
        <v/>
      </c>
      <c r="K30" s="225" t="str">
        <f t="shared" si="2"/>
        <v/>
      </c>
      <c r="L30" s="225" t="str">
        <f t="shared" si="3"/>
        <v/>
      </c>
      <c r="M30" s="227" t="str">
        <f t="shared" si="4"/>
        <v/>
      </c>
      <c r="N30" s="406"/>
      <c r="O30" s="407"/>
      <c r="P30" s="172"/>
      <c r="S30" s="9"/>
      <c r="BA30" s="84" t="str">
        <f t="shared" si="5"/>
        <v>5(33)</v>
      </c>
    </row>
    <row r="31" spans="1:53" ht="24" customHeight="1">
      <c r="A31" s="223"/>
      <c r="B31" s="231"/>
      <c r="C31" s="109" t="s">
        <v>571</v>
      </c>
      <c r="D31" s="426"/>
      <c r="E31" s="427"/>
      <c r="F31" s="396"/>
      <c r="G31" s="398"/>
      <c r="H31" s="97" t="s">
        <v>520</v>
      </c>
      <c r="I31" s="225" t="str">
        <f t="shared" si="0"/>
        <v/>
      </c>
      <c r="J31" s="225" t="str">
        <f t="shared" si="1"/>
        <v/>
      </c>
      <c r="K31" s="225" t="str">
        <f t="shared" si="2"/>
        <v/>
      </c>
      <c r="L31" s="225" t="str">
        <f t="shared" si="3"/>
        <v/>
      </c>
      <c r="M31" s="227" t="str">
        <f t="shared" si="4"/>
        <v/>
      </c>
      <c r="N31" s="406"/>
      <c r="O31" s="407"/>
      <c r="P31" s="172"/>
      <c r="S31" s="9"/>
      <c r="BA31" s="84" t="str">
        <f t="shared" si="5"/>
        <v>5(34)</v>
      </c>
    </row>
    <row r="32" spans="1:53" ht="24" customHeight="1">
      <c r="A32" s="223"/>
      <c r="B32" s="231"/>
      <c r="C32" s="109" t="s">
        <v>572</v>
      </c>
      <c r="D32" s="426"/>
      <c r="E32" s="427"/>
      <c r="F32" s="393" t="s">
        <v>521</v>
      </c>
      <c r="G32" s="395"/>
      <c r="H32" s="97" t="s">
        <v>522</v>
      </c>
      <c r="I32" s="225" t="str">
        <f t="shared" si="0"/>
        <v/>
      </c>
      <c r="J32" s="225" t="str">
        <f t="shared" si="1"/>
        <v/>
      </c>
      <c r="K32" s="225" t="str">
        <f t="shared" si="2"/>
        <v/>
      </c>
      <c r="L32" s="225" t="str">
        <f t="shared" si="3"/>
        <v/>
      </c>
      <c r="M32" s="227" t="str">
        <f t="shared" si="4"/>
        <v/>
      </c>
      <c r="N32" s="404"/>
      <c r="O32" s="405"/>
      <c r="P32" s="172"/>
      <c r="S32" s="9"/>
      <c r="BA32" s="84" t="str">
        <f t="shared" si="5"/>
        <v>5(35)</v>
      </c>
    </row>
    <row r="33" spans="1:53" ht="24" customHeight="1">
      <c r="C33" s="100"/>
      <c r="D33" s="413" t="s">
        <v>353</v>
      </c>
      <c r="E33" s="414"/>
      <c r="F33" s="414"/>
      <c r="G33" s="414"/>
      <c r="H33" s="419"/>
      <c r="I33" s="100"/>
      <c r="J33" s="100"/>
      <c r="K33" s="100"/>
      <c r="L33" s="100"/>
      <c r="M33" s="100"/>
      <c r="N33" s="487"/>
      <c r="O33" s="487"/>
      <c r="P33" s="180"/>
      <c r="S33" s="71"/>
    </row>
    <row r="34" spans="1:53" ht="24" customHeight="1">
      <c r="C34" s="174" t="s">
        <v>43</v>
      </c>
      <c r="D34" s="508" t="s">
        <v>523</v>
      </c>
      <c r="E34" s="509"/>
      <c r="F34" s="509"/>
      <c r="G34" s="509"/>
      <c r="H34" s="509"/>
      <c r="I34" s="509"/>
      <c r="J34" s="509"/>
      <c r="K34" s="509"/>
      <c r="L34" s="509"/>
      <c r="M34" s="509"/>
      <c r="N34" s="509"/>
      <c r="O34" s="509"/>
      <c r="P34" s="510"/>
      <c r="BA34" s="84">
        <v>6</v>
      </c>
    </row>
    <row r="35" spans="1:53" ht="24" customHeight="1">
      <c r="A35" s="223"/>
      <c r="B35" s="231"/>
      <c r="C35" s="91" t="s">
        <v>7</v>
      </c>
      <c r="D35" s="424" t="s">
        <v>524</v>
      </c>
      <c r="E35" s="425"/>
      <c r="F35" s="393" t="s">
        <v>525</v>
      </c>
      <c r="G35" s="395"/>
      <c r="H35" s="87" t="s">
        <v>526</v>
      </c>
      <c r="I35" s="225" t="str">
        <f t="shared" ref="I35:I47" si="6">IF(AND(ISBLANK($A35),ISBLANK($B35)),"",IF(OR($A35&gt;=0,$B35=1),"〇",""))</f>
        <v/>
      </c>
      <c r="J35" s="225" t="str">
        <f t="shared" ref="J35:J47" si="7">IF(ISBLANK($A35),"",IF(AND($A35&gt;=0,$A35&lt;=3),CHOOSE($A35+1,"〇","","",""),""))</f>
        <v/>
      </c>
      <c r="K35" s="225" t="str">
        <f t="shared" ref="K35:K47" si="8">IF(ISBLANK($A35),"",IF(AND($A35&gt;=0,$A35&lt;=3),CHOOSE($A35+1,"","〇","〇","〇"),""))</f>
        <v/>
      </c>
      <c r="L35" s="225" t="str">
        <f t="shared" ref="L35:L47" si="9">IF(ISBLANK($A35),"",IF(AND($A35&gt;=0,$A35&lt;=3),CHOOSE($A35+1,"","","〇",""),""))</f>
        <v/>
      </c>
      <c r="M35" s="227" t="str">
        <f t="shared" ref="M35:M47" si="10">IF($B35=1,"〇","")</f>
        <v/>
      </c>
      <c r="N35" s="404"/>
      <c r="O35" s="405"/>
      <c r="P35" s="180"/>
      <c r="R35" s="71"/>
      <c r="BA35" s="84" t="str">
        <f>+_xlfn.CONCAT($BA$34,C35)</f>
        <v>6(1)</v>
      </c>
    </row>
    <row r="36" spans="1:53" ht="33" customHeight="1">
      <c r="A36" s="223"/>
      <c r="B36" s="231"/>
      <c r="C36" s="91" t="s">
        <v>320</v>
      </c>
      <c r="D36" s="426"/>
      <c r="E36" s="427"/>
      <c r="F36" s="396"/>
      <c r="G36" s="398"/>
      <c r="H36" s="87" t="s">
        <v>527</v>
      </c>
      <c r="I36" s="225" t="str">
        <f t="shared" si="6"/>
        <v/>
      </c>
      <c r="J36" s="225" t="str">
        <f t="shared" si="7"/>
        <v/>
      </c>
      <c r="K36" s="225" t="str">
        <f t="shared" si="8"/>
        <v/>
      </c>
      <c r="L36" s="225" t="str">
        <f t="shared" si="9"/>
        <v/>
      </c>
      <c r="M36" s="227" t="str">
        <f t="shared" si="10"/>
        <v/>
      </c>
      <c r="N36" s="406"/>
      <c r="O36" s="407"/>
      <c r="P36" s="180"/>
      <c r="R36" s="68"/>
      <c r="BA36" s="84" t="str">
        <f t="shared" ref="BA36:BA42" si="11">+_xlfn.CONCAT($BA$34,C36)</f>
        <v>6(2)</v>
      </c>
    </row>
    <row r="37" spans="1:53" ht="24" customHeight="1">
      <c r="A37" s="223"/>
      <c r="B37" s="231"/>
      <c r="C37" s="91" t="s">
        <v>321</v>
      </c>
      <c r="D37" s="426"/>
      <c r="E37" s="427"/>
      <c r="F37" s="396"/>
      <c r="G37" s="398"/>
      <c r="H37" s="87" t="s">
        <v>528</v>
      </c>
      <c r="I37" s="225" t="str">
        <f t="shared" si="6"/>
        <v/>
      </c>
      <c r="J37" s="225" t="str">
        <f t="shared" si="7"/>
        <v/>
      </c>
      <c r="K37" s="225" t="str">
        <f t="shared" si="8"/>
        <v/>
      </c>
      <c r="L37" s="225" t="str">
        <f t="shared" si="9"/>
        <v/>
      </c>
      <c r="M37" s="227" t="str">
        <f t="shared" si="10"/>
        <v/>
      </c>
      <c r="N37" s="406"/>
      <c r="O37" s="407"/>
      <c r="P37" s="180"/>
      <c r="R37" s="68"/>
      <c r="BA37" s="84" t="str">
        <f t="shared" si="11"/>
        <v>6(3)</v>
      </c>
    </row>
    <row r="38" spans="1:53" ht="24" customHeight="1">
      <c r="A38" s="223"/>
      <c r="B38" s="231"/>
      <c r="C38" s="91" t="s">
        <v>324</v>
      </c>
      <c r="D38" s="426"/>
      <c r="E38" s="427"/>
      <c r="F38" s="396"/>
      <c r="G38" s="398"/>
      <c r="H38" s="87" t="s">
        <v>529</v>
      </c>
      <c r="I38" s="225" t="str">
        <f t="shared" si="6"/>
        <v/>
      </c>
      <c r="J38" s="225" t="str">
        <f t="shared" si="7"/>
        <v/>
      </c>
      <c r="K38" s="225" t="str">
        <f t="shared" si="8"/>
        <v/>
      </c>
      <c r="L38" s="225" t="str">
        <f t="shared" si="9"/>
        <v/>
      </c>
      <c r="M38" s="227" t="str">
        <f t="shared" si="10"/>
        <v/>
      </c>
      <c r="N38" s="406"/>
      <c r="O38" s="407"/>
      <c r="P38" s="180"/>
      <c r="R38" s="68"/>
      <c r="BA38" s="84" t="str">
        <f t="shared" si="11"/>
        <v>6(4)</v>
      </c>
    </row>
    <row r="39" spans="1:53" ht="24" customHeight="1">
      <c r="A39" s="223"/>
      <c r="B39" s="231"/>
      <c r="C39" s="91" t="s">
        <v>326</v>
      </c>
      <c r="D39" s="477"/>
      <c r="E39" s="478"/>
      <c r="F39" s="481"/>
      <c r="G39" s="482"/>
      <c r="H39" s="87" t="s">
        <v>530</v>
      </c>
      <c r="I39" s="225" t="str">
        <f t="shared" si="6"/>
        <v/>
      </c>
      <c r="J39" s="225" t="str">
        <f t="shared" si="7"/>
        <v/>
      </c>
      <c r="K39" s="225" t="str">
        <f t="shared" si="8"/>
        <v/>
      </c>
      <c r="L39" s="225" t="str">
        <f t="shared" si="9"/>
        <v/>
      </c>
      <c r="M39" s="227" t="str">
        <f t="shared" si="10"/>
        <v/>
      </c>
      <c r="N39" s="470"/>
      <c r="O39" s="471"/>
      <c r="P39" s="180"/>
      <c r="R39" s="68"/>
      <c r="BA39" s="84" t="str">
        <f t="shared" si="11"/>
        <v>6(5)</v>
      </c>
    </row>
    <row r="40" spans="1:53" ht="24" customHeight="1">
      <c r="A40" s="223"/>
      <c r="B40" s="231"/>
      <c r="C40" s="91" t="s">
        <v>328</v>
      </c>
      <c r="D40" s="477"/>
      <c r="E40" s="478"/>
      <c r="F40" s="474"/>
      <c r="G40" s="476"/>
      <c r="H40" s="87" t="s">
        <v>531</v>
      </c>
      <c r="I40" s="225" t="str">
        <f t="shared" si="6"/>
        <v/>
      </c>
      <c r="J40" s="225" t="str">
        <f t="shared" si="7"/>
        <v/>
      </c>
      <c r="K40" s="225" t="str">
        <f t="shared" si="8"/>
        <v/>
      </c>
      <c r="L40" s="225" t="str">
        <f t="shared" si="9"/>
        <v/>
      </c>
      <c r="M40" s="227" t="str">
        <f t="shared" si="10"/>
        <v/>
      </c>
      <c r="N40" s="472"/>
      <c r="O40" s="473"/>
      <c r="P40" s="183"/>
      <c r="R40" s="68"/>
      <c r="BA40" s="84" t="str">
        <f t="shared" si="11"/>
        <v>6(6)</v>
      </c>
    </row>
    <row r="41" spans="1:53" ht="24" customHeight="1">
      <c r="A41" s="223"/>
      <c r="B41" s="231"/>
      <c r="C41" s="91" t="s">
        <v>331</v>
      </c>
      <c r="D41" s="477"/>
      <c r="E41" s="478"/>
      <c r="F41" s="459" t="s">
        <v>532</v>
      </c>
      <c r="G41" s="413"/>
      <c r="H41" s="87" t="s">
        <v>614</v>
      </c>
      <c r="I41" s="225" t="str">
        <f t="shared" si="6"/>
        <v/>
      </c>
      <c r="J41" s="225" t="str">
        <f t="shared" si="7"/>
        <v/>
      </c>
      <c r="K41" s="225" t="str">
        <f t="shared" si="8"/>
        <v/>
      </c>
      <c r="L41" s="225" t="str">
        <f t="shared" si="9"/>
        <v/>
      </c>
      <c r="M41" s="227" t="str">
        <f t="shared" si="10"/>
        <v/>
      </c>
      <c r="N41" s="404"/>
      <c r="O41" s="405"/>
      <c r="P41" s="180"/>
      <c r="R41" s="68"/>
      <c r="BA41" s="84" t="str">
        <f t="shared" si="11"/>
        <v>6(7)</v>
      </c>
    </row>
    <row r="42" spans="1:53" ht="24" customHeight="1">
      <c r="A42" s="223"/>
      <c r="B42" s="231"/>
      <c r="C42" s="91" t="s">
        <v>333</v>
      </c>
      <c r="D42" s="479"/>
      <c r="E42" s="480"/>
      <c r="F42" s="459"/>
      <c r="G42" s="413"/>
      <c r="H42" s="87" t="s">
        <v>531</v>
      </c>
      <c r="I42" s="225" t="str">
        <f t="shared" si="6"/>
        <v/>
      </c>
      <c r="J42" s="225" t="str">
        <f t="shared" si="7"/>
        <v/>
      </c>
      <c r="K42" s="225" t="str">
        <f t="shared" si="8"/>
        <v/>
      </c>
      <c r="L42" s="225" t="str">
        <f t="shared" si="9"/>
        <v/>
      </c>
      <c r="M42" s="227" t="str">
        <f t="shared" si="10"/>
        <v/>
      </c>
      <c r="N42" s="408"/>
      <c r="O42" s="409"/>
      <c r="P42" s="180"/>
      <c r="R42" s="71"/>
      <c r="BA42" s="84" t="str">
        <f t="shared" si="11"/>
        <v>6(8)</v>
      </c>
    </row>
    <row r="43" spans="1:53" ht="24" customHeight="1">
      <c r="A43" s="223"/>
      <c r="B43" s="231"/>
      <c r="C43" s="95" t="s">
        <v>335</v>
      </c>
      <c r="D43" s="463" t="s">
        <v>8</v>
      </c>
      <c r="E43" s="463"/>
      <c r="F43" s="459" t="s">
        <v>533</v>
      </c>
      <c r="G43" s="413"/>
      <c r="H43" s="87" t="s">
        <v>534</v>
      </c>
      <c r="I43" s="225" t="str">
        <f t="shared" si="6"/>
        <v/>
      </c>
      <c r="J43" s="225" t="str">
        <f t="shared" si="7"/>
        <v/>
      </c>
      <c r="K43" s="225" t="str">
        <f t="shared" si="8"/>
        <v/>
      </c>
      <c r="L43" s="225" t="str">
        <f t="shared" si="9"/>
        <v/>
      </c>
      <c r="M43" s="227" t="str">
        <f t="shared" si="10"/>
        <v/>
      </c>
      <c r="N43" s="404"/>
      <c r="O43" s="513"/>
      <c r="P43" s="180"/>
      <c r="R43" s="9"/>
      <c r="BA43" s="84" t="str">
        <f>+_xlfn.CONCAT($BA$14,C43)</f>
        <v>5(9)</v>
      </c>
    </row>
    <row r="44" spans="1:53" ht="24" customHeight="1">
      <c r="A44" s="223"/>
      <c r="B44" s="231"/>
      <c r="C44" s="95" t="s">
        <v>336</v>
      </c>
      <c r="D44" s="463"/>
      <c r="E44" s="463"/>
      <c r="F44" s="459"/>
      <c r="G44" s="413"/>
      <c r="H44" s="87" t="s">
        <v>9</v>
      </c>
      <c r="I44" s="225" t="str">
        <f t="shared" si="6"/>
        <v/>
      </c>
      <c r="J44" s="225" t="str">
        <f t="shared" si="7"/>
        <v/>
      </c>
      <c r="K44" s="225" t="str">
        <f t="shared" si="8"/>
        <v/>
      </c>
      <c r="L44" s="225" t="str">
        <f t="shared" si="9"/>
        <v/>
      </c>
      <c r="M44" s="227" t="str">
        <f t="shared" si="10"/>
        <v/>
      </c>
      <c r="N44" s="514"/>
      <c r="O44" s="515"/>
      <c r="P44" s="180"/>
      <c r="R44" s="9"/>
      <c r="BA44" s="84" t="str">
        <f t="shared" ref="BA44:BA47" si="12">+_xlfn.CONCAT($BA$14,C44)</f>
        <v>5(10)</v>
      </c>
    </row>
    <row r="45" spans="1:53" ht="33" customHeight="1">
      <c r="A45" s="223"/>
      <c r="B45" s="231"/>
      <c r="C45" s="95" t="s">
        <v>337</v>
      </c>
      <c r="D45" s="463"/>
      <c r="E45" s="463"/>
      <c r="F45" s="511" t="s">
        <v>535</v>
      </c>
      <c r="G45" s="512"/>
      <c r="H45" s="87" t="s">
        <v>536</v>
      </c>
      <c r="I45" s="225" t="str">
        <f t="shared" si="6"/>
        <v/>
      </c>
      <c r="J45" s="225" t="str">
        <f t="shared" si="7"/>
        <v/>
      </c>
      <c r="K45" s="225" t="str">
        <f t="shared" si="8"/>
        <v/>
      </c>
      <c r="L45" s="225" t="str">
        <f t="shared" si="9"/>
        <v/>
      </c>
      <c r="M45" s="227" t="str">
        <f t="shared" si="10"/>
        <v/>
      </c>
      <c r="N45" s="404"/>
      <c r="O45" s="513"/>
      <c r="P45" s="183"/>
      <c r="R45" s="9"/>
      <c r="BA45" s="84" t="str">
        <f t="shared" si="12"/>
        <v>5(11)</v>
      </c>
    </row>
    <row r="46" spans="1:53" ht="24" customHeight="1">
      <c r="A46" s="223"/>
      <c r="B46" s="231"/>
      <c r="C46" s="95" t="s">
        <v>340</v>
      </c>
      <c r="D46" s="463"/>
      <c r="E46" s="463"/>
      <c r="F46" s="511"/>
      <c r="G46" s="512"/>
      <c r="H46" s="87" t="s">
        <v>135</v>
      </c>
      <c r="I46" s="225" t="str">
        <f t="shared" si="6"/>
        <v/>
      </c>
      <c r="J46" s="225" t="str">
        <f t="shared" si="7"/>
        <v/>
      </c>
      <c r="K46" s="225" t="str">
        <f t="shared" si="8"/>
        <v/>
      </c>
      <c r="L46" s="225" t="str">
        <f t="shared" si="9"/>
        <v/>
      </c>
      <c r="M46" s="227" t="str">
        <f t="shared" si="10"/>
        <v/>
      </c>
      <c r="N46" s="514"/>
      <c r="O46" s="515"/>
      <c r="P46" s="180"/>
      <c r="R46" s="9"/>
      <c r="BA46" s="84" t="str">
        <f t="shared" si="12"/>
        <v>5(12)</v>
      </c>
    </row>
    <row r="47" spans="1:53" ht="24" customHeight="1">
      <c r="A47" s="223"/>
      <c r="B47" s="231"/>
      <c r="C47" s="91" t="s">
        <v>342</v>
      </c>
      <c r="D47" s="396" t="s">
        <v>537</v>
      </c>
      <c r="E47" s="397"/>
      <c r="F47" s="397"/>
      <c r="G47" s="397"/>
      <c r="H47" s="87" t="s">
        <v>538</v>
      </c>
      <c r="I47" s="225" t="str">
        <f t="shared" si="6"/>
        <v/>
      </c>
      <c r="J47" s="225" t="str">
        <f t="shared" si="7"/>
        <v/>
      </c>
      <c r="K47" s="225" t="str">
        <f t="shared" si="8"/>
        <v/>
      </c>
      <c r="L47" s="225" t="str">
        <f t="shared" si="9"/>
        <v/>
      </c>
      <c r="M47" s="227" t="str">
        <f t="shared" si="10"/>
        <v/>
      </c>
      <c r="N47" s="411"/>
      <c r="O47" s="412"/>
      <c r="P47" s="180"/>
      <c r="R47" s="9"/>
      <c r="BA47" s="84" t="str">
        <f t="shared" si="12"/>
        <v>5(13)</v>
      </c>
    </row>
    <row r="48" spans="1:53" ht="12.9" customHeight="1">
      <c r="C48" s="208"/>
      <c r="D48" s="208"/>
      <c r="E48" s="208"/>
      <c r="F48" s="208"/>
      <c r="G48" s="208"/>
      <c r="H48" s="208"/>
      <c r="I48" s="208"/>
      <c r="J48" s="208"/>
      <c r="K48" s="208"/>
      <c r="L48" s="208"/>
      <c r="M48" s="208"/>
      <c r="N48" s="208"/>
      <c r="O48" s="208"/>
      <c r="P48" s="208" t="s">
        <v>738</v>
      </c>
    </row>
    <row r="49" spans="3:16" ht="15" customHeight="1">
      <c r="C49" s="111"/>
      <c r="D49" s="112"/>
      <c r="E49" s="113"/>
      <c r="G49" s="113"/>
      <c r="H49" s="113"/>
      <c r="I49" s="113"/>
      <c r="J49" s="113"/>
      <c r="K49" s="113"/>
      <c r="L49" s="113"/>
      <c r="M49" s="113"/>
      <c r="N49" s="113"/>
      <c r="O49" s="113"/>
      <c r="P49" s="113"/>
    </row>
    <row r="50" spans="3:16" ht="15" customHeight="1">
      <c r="C50" s="111"/>
      <c r="D50" s="112"/>
      <c r="E50" s="113"/>
      <c r="F50" s="113"/>
      <c r="G50" s="113"/>
      <c r="H50" s="113"/>
      <c r="I50" s="113"/>
      <c r="J50" s="113"/>
      <c r="K50" s="113"/>
      <c r="L50" s="113"/>
      <c r="M50" s="113"/>
      <c r="N50" s="113"/>
      <c r="O50" s="113"/>
      <c r="P50" s="113"/>
    </row>
    <row r="51" spans="3:16" ht="35.1" customHeight="1">
      <c r="C51" s="111"/>
      <c r="D51" s="507"/>
      <c r="E51" s="507"/>
      <c r="F51" s="507"/>
      <c r="G51" s="507"/>
      <c r="H51" s="507"/>
      <c r="I51" s="507"/>
      <c r="J51" s="507"/>
      <c r="K51" s="507"/>
      <c r="L51" s="507"/>
      <c r="M51" s="507"/>
      <c r="N51" s="507"/>
      <c r="O51" s="507"/>
      <c r="P51" s="507"/>
    </row>
    <row r="52" spans="3:16" ht="8.25" customHeight="1"/>
  </sheetData>
  <sheetProtection sheet="1" objects="1" scenarios="1"/>
  <mergeCells count="60">
    <mergeCell ref="D47:G47"/>
    <mergeCell ref="N47:O47"/>
    <mergeCell ref="D43:E46"/>
    <mergeCell ref="F43:G44"/>
    <mergeCell ref="F45:G46"/>
    <mergeCell ref="N43:O44"/>
    <mergeCell ref="N45:O46"/>
    <mergeCell ref="F41:G42"/>
    <mergeCell ref="N41:O42"/>
    <mergeCell ref="D35:E42"/>
    <mergeCell ref="C11:C13"/>
    <mergeCell ref="D11:H13"/>
    <mergeCell ref="I11:I13"/>
    <mergeCell ref="J11:O11"/>
    <mergeCell ref="D22:E25"/>
    <mergeCell ref="F22:G23"/>
    <mergeCell ref="N22:O23"/>
    <mergeCell ref="F24:G25"/>
    <mergeCell ref="N24:O25"/>
    <mergeCell ref="C14:E14"/>
    <mergeCell ref="N18:O21"/>
    <mergeCell ref="F15:G15"/>
    <mergeCell ref="N15:O15"/>
    <mergeCell ref="P11:P13"/>
    <mergeCell ref="J12:J13"/>
    <mergeCell ref="K12:K13"/>
    <mergeCell ref="M12:M13"/>
    <mergeCell ref="N12:O13"/>
    <mergeCell ref="N26:O27"/>
    <mergeCell ref="C2:G2"/>
    <mergeCell ref="H2:M2"/>
    <mergeCell ref="N2:O2"/>
    <mergeCell ref="C4:P4"/>
    <mergeCell ref="C5:F5"/>
    <mergeCell ref="C6:E9"/>
    <mergeCell ref="G6:M6"/>
    <mergeCell ref="N6:P6"/>
    <mergeCell ref="G7:M7"/>
    <mergeCell ref="N7:P7"/>
    <mergeCell ref="F8:F9"/>
    <mergeCell ref="G8:M8"/>
    <mergeCell ref="N8:P8"/>
    <mergeCell ref="G9:M9"/>
    <mergeCell ref="N9:P9"/>
    <mergeCell ref="F16:G17"/>
    <mergeCell ref="N16:O17"/>
    <mergeCell ref="F18:G21"/>
    <mergeCell ref="D15:E21"/>
    <mergeCell ref="D51:P51"/>
    <mergeCell ref="F35:G40"/>
    <mergeCell ref="N35:O40"/>
    <mergeCell ref="N28:O31"/>
    <mergeCell ref="N32:O32"/>
    <mergeCell ref="D34:P34"/>
    <mergeCell ref="D33:H33"/>
    <mergeCell ref="N33:O33"/>
    <mergeCell ref="D26:E32"/>
    <mergeCell ref="F26:G27"/>
    <mergeCell ref="F32:G32"/>
    <mergeCell ref="F28:G31"/>
  </mergeCells>
  <phoneticPr fontId="2"/>
  <dataValidations xWindow="273" yWindow="268" count="4">
    <dataValidation type="list" allowBlank="1" showInputMessage="1" showErrorMessage="1" sqref="C2" xr:uid="{1ACA6F74-D921-470D-9B11-42A57E9EE0ED}">
      <formula1>リスト_調査結果表_大分類</formula1>
    </dataValidation>
    <dataValidation type="list" allowBlank="1" showInputMessage="1" showErrorMessage="1" sqref="H2" xr:uid="{4D1812D9-7B71-4A5C-A502-35635C1346B2}">
      <formula1>INDIRECT("リスト_調査結果表_" &amp; C2)</formula1>
    </dataValidation>
    <dataValidation type="custom" imeMode="off" allowBlank="1" showInputMessage="1" showErrorMessage="1" error="0～3の数字または消去のみ可能です" promptTitle="調査結果" prompt="0:指摘なし_x000a_1:要是正のみ_x000a_2:既存不適格のみ_x000a_3:要是正+既存不適格" sqref="A15:A32 A35:A47" xr:uid="{D771CB26-1735-46E4-8A3D-4F35A86AD73E}">
      <formula1>AND(NOT(_xlfn.ISFORMULA(A15)),ISNUMBER(A15),A15&gt;=0,A15&lt;=3)</formula1>
    </dataValidation>
    <dataValidation type="custom" imeMode="off" allowBlank="1" showInputMessage="1" showErrorMessage="1" errorTitle="特記事項" error="1または消去のみ可能です" promptTitle="特記事項" prompt="特記事項がある場合は1を入力" sqref="B15:B32 B35:B47" xr:uid="{9AC676F1-2B96-453B-AC57-025352CDB234}">
      <formula1>AND(NOT(_xlfn.ISFORMULA(B15)),B15=1)</formula1>
    </dataValidation>
  </dataValidations>
  <hyperlinks>
    <hyperlink ref="H5" location="調査結果表その1!H7" display="※調査者の修正はその1から行って下さい" xr:uid="{CEB01919-B41F-40B1-86D6-437CD7B29F5E}"/>
  </hyperlinks>
  <pageMargins left="0.59055118110236227" right="0.19685039370078741" top="0.39370078740157483" bottom="0.19685039370078741" header="0" footer="0"/>
  <pageSetup paperSize="9" scale="9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BC41"/>
  <sheetViews>
    <sheetView tabSelected="1" zoomScaleNormal="100" zoomScaleSheetLayoutView="100" workbookViewId="0">
      <pane xSplit="2" ySplit="13" topLeftCell="C22" activePane="bottomRight" state="frozen"/>
      <selection pane="topRight"/>
      <selection pane="bottomLeft"/>
      <selection pane="bottomRight"/>
    </sheetView>
  </sheetViews>
  <sheetFormatPr defaultColWidth="9" defaultRowHeight="9.6"/>
  <cols>
    <col min="1" max="2" width="2.6640625" style="84" customWidth="1"/>
    <col min="3" max="3" width="4.109375" style="84" customWidth="1"/>
    <col min="4" max="5" width="2.6640625" style="84" customWidth="1"/>
    <col min="6" max="6" width="9.44140625" style="85" customWidth="1"/>
    <col min="7" max="7" width="3.6640625" style="85" customWidth="1"/>
    <col min="8" max="8" width="21.6640625" style="85" customWidth="1"/>
    <col min="9" max="13" width="2.6640625" style="84" customWidth="1"/>
    <col min="14" max="14" width="26.109375" style="84" customWidth="1"/>
    <col min="15" max="15" width="11.109375" style="84" customWidth="1"/>
    <col min="16" max="16" width="2.6640625" style="84" customWidth="1"/>
    <col min="17" max="52" width="9" style="84"/>
    <col min="53" max="78" width="0" style="84" hidden="1" customWidth="1"/>
    <col min="79" max="16384" width="9" style="84"/>
  </cols>
  <sheetData>
    <row r="1" spans="1:55" ht="5.0999999999999996" customHeight="1">
      <c r="A1" s="221"/>
      <c r="B1" s="221"/>
      <c r="C1" s="221"/>
      <c r="D1" s="221"/>
      <c r="E1" s="221"/>
      <c r="F1" s="222"/>
      <c r="G1" s="222"/>
      <c r="H1" s="222"/>
      <c r="I1" s="221"/>
      <c r="J1" s="221"/>
      <c r="K1" s="221"/>
      <c r="L1" s="221"/>
      <c r="M1" s="221"/>
      <c r="N1" s="221"/>
      <c r="O1" s="221"/>
      <c r="P1" s="221"/>
    </row>
    <row r="2" spans="1:55" ht="20.100000000000001" customHeight="1">
      <c r="A2" s="221"/>
      <c r="B2" s="221"/>
      <c r="C2" s="445"/>
      <c r="D2" s="446"/>
      <c r="E2" s="446"/>
      <c r="F2" s="446"/>
      <c r="G2" s="447"/>
      <c r="H2" s="448"/>
      <c r="I2" s="446"/>
      <c r="J2" s="446"/>
      <c r="K2" s="446"/>
      <c r="L2" s="446"/>
      <c r="M2" s="447"/>
      <c r="N2" s="449" t="str">
        <f>IF(H2="", HYPERLINK("#C2:G2","左のリストを選択して移動できます"), IFERROR(HYPERLINK(VLOOKUP(H2,リスト_調査結果表_リンク,2,FALSE),"ここをクリックで選択した入力欄へ移動"),"❌ リンクが見つかりません"))</f>
        <v>左のリストを選択して移動できます</v>
      </c>
      <c r="O2" s="450"/>
      <c r="P2" s="221"/>
    </row>
    <row r="3" spans="1:55" ht="5.0999999999999996" customHeight="1">
      <c r="A3" s="221"/>
      <c r="B3" s="221"/>
      <c r="C3" s="221"/>
      <c r="D3" s="221"/>
      <c r="E3" s="221"/>
      <c r="F3" s="222"/>
      <c r="G3" s="222"/>
      <c r="H3" s="222"/>
      <c r="I3" s="221"/>
      <c r="J3" s="221"/>
      <c r="K3" s="221"/>
      <c r="L3" s="221"/>
      <c r="M3" s="221"/>
      <c r="N3" s="221"/>
      <c r="O3" s="221"/>
      <c r="P3" s="221"/>
    </row>
    <row r="4" spans="1:55" ht="15" customHeight="1">
      <c r="C4" s="451" t="s">
        <v>301</v>
      </c>
      <c r="D4" s="451"/>
      <c r="E4" s="451"/>
      <c r="F4" s="451"/>
      <c r="G4" s="451"/>
      <c r="H4" s="451"/>
      <c r="I4" s="451"/>
      <c r="J4" s="451"/>
      <c r="K4" s="451"/>
      <c r="L4" s="451"/>
      <c r="M4" s="451"/>
      <c r="N4" s="451"/>
      <c r="O4" s="451"/>
      <c r="P4" s="451"/>
    </row>
    <row r="5" spans="1:55" ht="14.1" customHeight="1">
      <c r="C5" s="453"/>
      <c r="D5" s="453"/>
      <c r="E5" s="453"/>
      <c r="F5" s="453"/>
      <c r="H5" s="226" t="s">
        <v>921</v>
      </c>
      <c r="I5" s="18"/>
      <c r="J5" s="18"/>
      <c r="K5" s="18"/>
      <c r="L5" s="18"/>
      <c r="M5" s="18"/>
      <c r="N5" s="18"/>
      <c r="O5" s="18"/>
      <c r="P5" s="18"/>
    </row>
    <row r="6" spans="1:55" ht="14.1" customHeight="1">
      <c r="C6" s="422" t="s">
        <v>303</v>
      </c>
      <c r="D6" s="422"/>
      <c r="E6" s="422"/>
      <c r="F6" s="86"/>
      <c r="G6" s="422" t="s">
        <v>304</v>
      </c>
      <c r="H6" s="422"/>
      <c r="I6" s="422"/>
      <c r="J6" s="422"/>
      <c r="K6" s="422"/>
      <c r="L6" s="422"/>
      <c r="M6" s="422"/>
      <c r="N6" s="422" t="s">
        <v>305</v>
      </c>
      <c r="O6" s="422"/>
      <c r="P6" s="422"/>
      <c r="T6" s="237"/>
    </row>
    <row r="7" spans="1:55" ht="21" customHeight="1">
      <c r="C7" s="422"/>
      <c r="D7" s="422"/>
      <c r="E7" s="422"/>
      <c r="F7" s="87" t="s">
        <v>306</v>
      </c>
      <c r="G7" s="455" t="str">
        <f>IF(調査結果表その１!G7&lt;&gt;"",調査結果表その１!G7,"")</f>
        <v/>
      </c>
      <c r="H7" s="455"/>
      <c r="I7" s="455"/>
      <c r="J7" s="455"/>
      <c r="K7" s="455"/>
      <c r="L7" s="455"/>
      <c r="M7" s="455"/>
      <c r="N7" s="456" t="str">
        <f>IF(調査結果表その１!N7&lt;&gt;"",調査結果表その１!N7,"")</f>
        <v/>
      </c>
      <c r="O7" s="456"/>
      <c r="P7" s="456"/>
    </row>
    <row r="8" spans="1:55" ht="21" customHeight="1">
      <c r="C8" s="422"/>
      <c r="D8" s="422"/>
      <c r="E8" s="422"/>
      <c r="F8" s="413" t="s">
        <v>307</v>
      </c>
      <c r="G8" s="455" t="str">
        <f>IF(調査結果表その１!G8&lt;&gt;"",調査結果表その１!G8,"")</f>
        <v/>
      </c>
      <c r="H8" s="455"/>
      <c r="I8" s="455"/>
      <c r="J8" s="455"/>
      <c r="K8" s="455"/>
      <c r="L8" s="455"/>
      <c r="M8" s="455"/>
      <c r="N8" s="456" t="str">
        <f>IF(調査結果表その１!N8&lt;&gt;"",調査結果表その１!N8,"")</f>
        <v/>
      </c>
      <c r="O8" s="456"/>
      <c r="P8" s="456"/>
    </row>
    <row r="9" spans="1:55" ht="21" customHeight="1">
      <c r="C9" s="422"/>
      <c r="D9" s="422"/>
      <c r="E9" s="422"/>
      <c r="F9" s="413"/>
      <c r="G9" s="455" t="str">
        <f>IF(調査結果表その１!G9&lt;&gt;"",調査結果表その１!G9,"")</f>
        <v/>
      </c>
      <c r="H9" s="455"/>
      <c r="I9" s="455"/>
      <c r="J9" s="455"/>
      <c r="K9" s="455"/>
      <c r="L9" s="455"/>
      <c r="M9" s="455"/>
      <c r="N9" s="456" t="str">
        <f>IF(調査結果表その１!N9&lt;&gt;"",調査結果表その１!N9,"")</f>
        <v/>
      </c>
      <c r="O9" s="456"/>
      <c r="P9" s="456"/>
      <c r="T9" s="18"/>
    </row>
    <row r="10" spans="1:55" ht="3.9" customHeight="1"/>
    <row r="11" spans="1:55" ht="13.5" customHeight="1">
      <c r="C11" s="434" t="s">
        <v>308</v>
      </c>
      <c r="D11" s="437" t="s">
        <v>309</v>
      </c>
      <c r="E11" s="438"/>
      <c r="F11" s="438"/>
      <c r="G11" s="438"/>
      <c r="H11" s="438"/>
      <c r="I11" s="319" t="s">
        <v>310</v>
      </c>
      <c r="J11" s="402" t="s">
        <v>311</v>
      </c>
      <c r="K11" s="402"/>
      <c r="L11" s="402"/>
      <c r="M11" s="402"/>
      <c r="N11" s="402"/>
      <c r="O11" s="403"/>
      <c r="P11" s="319" t="s">
        <v>312</v>
      </c>
    </row>
    <row r="12" spans="1:55" ht="10.5" customHeight="1">
      <c r="C12" s="435"/>
      <c r="D12" s="439"/>
      <c r="E12" s="440"/>
      <c r="F12" s="440"/>
      <c r="G12" s="440"/>
      <c r="H12" s="440"/>
      <c r="I12" s="416"/>
      <c r="J12" s="410" t="s">
        <v>123</v>
      </c>
      <c r="K12" s="421" t="s">
        <v>313</v>
      </c>
      <c r="L12" s="89"/>
      <c r="M12" s="318" t="s">
        <v>317</v>
      </c>
      <c r="N12" s="437" t="s">
        <v>464</v>
      </c>
      <c r="O12" s="443"/>
      <c r="P12" s="320"/>
      <c r="T12" s="237"/>
    </row>
    <row r="13" spans="1:55" ht="41.25" customHeight="1">
      <c r="A13" s="224"/>
      <c r="B13" s="230"/>
      <c r="C13" s="436"/>
      <c r="D13" s="441"/>
      <c r="E13" s="442"/>
      <c r="F13" s="442"/>
      <c r="G13" s="442"/>
      <c r="H13" s="442"/>
      <c r="I13" s="417"/>
      <c r="J13" s="410"/>
      <c r="K13" s="318"/>
      <c r="L13" s="90" t="s">
        <v>554</v>
      </c>
      <c r="M13" s="318"/>
      <c r="N13" s="441"/>
      <c r="O13" s="444"/>
      <c r="P13" s="321"/>
      <c r="BA13" s="84" t="s">
        <v>308</v>
      </c>
      <c r="BB13" s="84" t="s">
        <v>1020</v>
      </c>
      <c r="BC13" s="84" t="s">
        <v>1021</v>
      </c>
    </row>
    <row r="14" spans="1:55" ht="19.5" customHeight="1">
      <c r="C14" s="454" t="s">
        <v>134</v>
      </c>
      <c r="D14" s="454"/>
      <c r="E14" s="454"/>
      <c r="BA14" s="84">
        <v>6</v>
      </c>
    </row>
    <row r="15" spans="1:55" ht="30" customHeight="1">
      <c r="A15" s="223"/>
      <c r="B15" s="231"/>
      <c r="C15" s="95" t="s">
        <v>344</v>
      </c>
      <c r="D15" s="463" t="s">
        <v>539</v>
      </c>
      <c r="E15" s="463"/>
      <c r="F15" s="393" t="s">
        <v>540</v>
      </c>
      <c r="G15" s="394"/>
      <c r="H15" s="87" t="s">
        <v>541</v>
      </c>
      <c r="I15" s="225" t="str">
        <f t="shared" ref="I15:I20" si="0">IF(AND(ISBLANK($A15),ISBLANK($B15)),"",IF(OR($A15&gt;=0,$B15=1),"〇",""))</f>
        <v/>
      </c>
      <c r="J15" s="225" t="str">
        <f t="shared" ref="J15:J20" si="1">IF(ISBLANK($A15),"",IF(AND($A15&gt;=0,$A15&lt;=3),CHOOSE($A15+1,"〇","","",""),""))</f>
        <v/>
      </c>
      <c r="K15" s="225" t="str">
        <f t="shared" ref="K15:K20" si="2">IF(ISBLANK($A15),"",IF(AND($A15&gt;=0,$A15&lt;=3),CHOOSE($A15+1,"","〇","〇","〇"),""))</f>
        <v/>
      </c>
      <c r="L15" s="225" t="str">
        <f t="shared" ref="L15:L20" si="3">IF(ISBLANK($A15),"",IF(AND($A15&gt;=0,$A15&lt;=3),CHOOSE($A15+1,"","","〇",""),""))</f>
        <v/>
      </c>
      <c r="M15" s="227" t="str">
        <f t="shared" ref="M15:M20" si="4">IF($B15=1,"〇","")</f>
        <v/>
      </c>
      <c r="N15" s="404"/>
      <c r="O15" s="405"/>
      <c r="P15" s="180"/>
      <c r="R15" s="308"/>
      <c r="BA15" s="84" t="str">
        <f t="shared" ref="BA15:BA20" si="5">+_xlfn.CONCAT($BA$14,C15)</f>
        <v>6(14)</v>
      </c>
    </row>
    <row r="16" spans="1:55" ht="30" customHeight="1">
      <c r="A16" s="223"/>
      <c r="B16" s="231"/>
      <c r="C16" s="95" t="s">
        <v>346</v>
      </c>
      <c r="D16" s="463"/>
      <c r="E16" s="463"/>
      <c r="F16" s="418"/>
      <c r="G16" s="419"/>
      <c r="H16" s="87" t="s">
        <v>30</v>
      </c>
      <c r="I16" s="225" t="str">
        <f t="shared" si="0"/>
        <v/>
      </c>
      <c r="J16" s="225" t="str">
        <f t="shared" si="1"/>
        <v/>
      </c>
      <c r="K16" s="225" t="str">
        <f t="shared" si="2"/>
        <v/>
      </c>
      <c r="L16" s="225" t="str">
        <f t="shared" si="3"/>
        <v/>
      </c>
      <c r="M16" s="227" t="str">
        <f t="shared" si="4"/>
        <v/>
      </c>
      <c r="N16" s="408"/>
      <c r="O16" s="409"/>
      <c r="P16" s="180"/>
      <c r="R16" s="308"/>
      <c r="BA16" s="84" t="str">
        <f t="shared" si="5"/>
        <v>6(15)</v>
      </c>
    </row>
    <row r="17" spans="1:53" ht="30" customHeight="1">
      <c r="A17" s="223"/>
      <c r="B17" s="231"/>
      <c r="C17" s="95" t="s">
        <v>348</v>
      </c>
      <c r="D17" s="463"/>
      <c r="E17" s="463"/>
      <c r="F17" s="459" t="s">
        <v>542</v>
      </c>
      <c r="G17" s="413"/>
      <c r="H17" s="87" t="s">
        <v>543</v>
      </c>
      <c r="I17" s="225" t="str">
        <f t="shared" si="0"/>
        <v/>
      </c>
      <c r="J17" s="225" t="str">
        <f t="shared" si="1"/>
        <v/>
      </c>
      <c r="K17" s="225" t="str">
        <f t="shared" si="2"/>
        <v/>
      </c>
      <c r="L17" s="225" t="str">
        <f t="shared" si="3"/>
        <v/>
      </c>
      <c r="M17" s="227" t="str">
        <f t="shared" si="4"/>
        <v/>
      </c>
      <c r="N17" s="404"/>
      <c r="O17" s="405"/>
      <c r="P17" s="180"/>
      <c r="R17" s="516"/>
      <c r="BA17" s="84" t="str">
        <f t="shared" si="5"/>
        <v>6(16)</v>
      </c>
    </row>
    <row r="18" spans="1:53" ht="30" customHeight="1">
      <c r="A18" s="223"/>
      <c r="B18" s="231"/>
      <c r="C18" s="95" t="s">
        <v>351</v>
      </c>
      <c r="D18" s="463"/>
      <c r="E18" s="463"/>
      <c r="F18" s="459"/>
      <c r="G18" s="413"/>
      <c r="H18" s="87" t="s">
        <v>31</v>
      </c>
      <c r="I18" s="225" t="str">
        <f t="shared" si="0"/>
        <v/>
      </c>
      <c r="J18" s="225" t="str">
        <f t="shared" si="1"/>
        <v/>
      </c>
      <c r="K18" s="225" t="str">
        <f t="shared" si="2"/>
        <v/>
      </c>
      <c r="L18" s="225" t="str">
        <f t="shared" si="3"/>
        <v/>
      </c>
      <c r="M18" s="227" t="str">
        <f t="shared" si="4"/>
        <v/>
      </c>
      <c r="N18" s="408"/>
      <c r="O18" s="409"/>
      <c r="P18" s="181"/>
      <c r="R18" s="516"/>
      <c r="BA18" s="84" t="str">
        <f t="shared" si="5"/>
        <v>6(17)</v>
      </c>
    </row>
    <row r="19" spans="1:53" ht="69.900000000000006" customHeight="1">
      <c r="A19" s="223"/>
      <c r="B19" s="231"/>
      <c r="C19" s="95" t="s">
        <v>373</v>
      </c>
      <c r="D19" s="529" t="s">
        <v>1052</v>
      </c>
      <c r="E19" s="530"/>
      <c r="F19" s="459" t="s">
        <v>544</v>
      </c>
      <c r="G19" s="413"/>
      <c r="H19" s="87" t="s">
        <v>545</v>
      </c>
      <c r="I19" s="225" t="str">
        <f t="shared" si="0"/>
        <v/>
      </c>
      <c r="J19" s="225" t="str">
        <f t="shared" si="1"/>
        <v/>
      </c>
      <c r="K19" s="225" t="str">
        <f t="shared" si="2"/>
        <v/>
      </c>
      <c r="L19" s="225" t="str">
        <f t="shared" si="3"/>
        <v/>
      </c>
      <c r="M19" s="227" t="str">
        <f t="shared" si="4"/>
        <v/>
      </c>
      <c r="N19" s="404"/>
      <c r="O19" s="405"/>
      <c r="P19" s="180"/>
      <c r="R19" s="308"/>
      <c r="BA19" s="84" t="str">
        <f t="shared" si="5"/>
        <v>6(18)</v>
      </c>
    </row>
    <row r="20" spans="1:53" ht="69.900000000000006" customHeight="1">
      <c r="A20" s="223"/>
      <c r="B20" s="231"/>
      <c r="C20" s="95" t="s">
        <v>396</v>
      </c>
      <c r="D20" s="531"/>
      <c r="E20" s="532"/>
      <c r="F20" s="459" t="s">
        <v>546</v>
      </c>
      <c r="G20" s="413"/>
      <c r="H20" s="87" t="s">
        <v>547</v>
      </c>
      <c r="I20" s="225" t="str">
        <f t="shared" si="0"/>
        <v/>
      </c>
      <c r="J20" s="225" t="str">
        <f t="shared" si="1"/>
        <v/>
      </c>
      <c r="K20" s="225" t="str">
        <f t="shared" si="2"/>
        <v/>
      </c>
      <c r="L20" s="225" t="str">
        <f t="shared" si="3"/>
        <v/>
      </c>
      <c r="M20" s="227" t="str">
        <f t="shared" si="4"/>
        <v/>
      </c>
      <c r="N20" s="408"/>
      <c r="O20" s="409"/>
      <c r="P20" s="180"/>
      <c r="R20" s="308"/>
      <c r="BA20" s="84" t="str">
        <f t="shared" si="5"/>
        <v>6(19)</v>
      </c>
    </row>
    <row r="21" spans="1:53" ht="10.050000000000001" customHeight="1">
      <c r="C21" s="116"/>
      <c r="D21" s="85"/>
      <c r="E21" s="85"/>
      <c r="N21" s="88"/>
      <c r="O21" s="88"/>
      <c r="R21" s="71"/>
    </row>
    <row r="22" spans="1:53" ht="18" customHeight="1">
      <c r="C22" s="184" t="s">
        <v>740</v>
      </c>
      <c r="D22" s="85"/>
      <c r="E22" s="85"/>
      <c r="N22" s="88"/>
      <c r="O22" s="88"/>
      <c r="R22" s="71"/>
    </row>
    <row r="23" spans="1:53" ht="15" customHeight="1">
      <c r="C23" s="78" t="s">
        <v>741</v>
      </c>
      <c r="D23" s="196"/>
      <c r="E23" s="196"/>
      <c r="F23" s="196"/>
      <c r="G23" s="196"/>
      <c r="H23" s="196"/>
      <c r="I23" s="102"/>
      <c r="J23" s="102"/>
      <c r="K23" s="102"/>
      <c r="L23" s="102"/>
      <c r="M23" s="102"/>
      <c r="N23" s="197"/>
      <c r="O23" s="197"/>
      <c r="P23" s="211"/>
      <c r="R23" s="71"/>
    </row>
    <row r="24" spans="1:53" ht="18" customHeight="1">
      <c r="C24" s="108"/>
      <c r="D24" s="107"/>
      <c r="E24" s="212"/>
      <c r="F24" s="122" t="s">
        <v>742</v>
      </c>
      <c r="G24" s="527"/>
      <c r="H24" s="528"/>
      <c r="I24" s="19" t="s">
        <v>743</v>
      </c>
      <c r="J24" s="107"/>
      <c r="K24" s="107"/>
      <c r="L24" s="107"/>
      <c r="M24" s="107"/>
      <c r="N24" s="19" t="s">
        <v>744</v>
      </c>
      <c r="O24" s="198"/>
      <c r="P24" s="213"/>
      <c r="R24" s="71"/>
    </row>
    <row r="25" spans="1:53" ht="10.050000000000001" customHeight="1">
      <c r="C25" s="116"/>
      <c r="D25" s="85"/>
      <c r="E25" s="85"/>
      <c r="N25" s="88"/>
      <c r="O25" s="88"/>
      <c r="R25" s="71"/>
    </row>
    <row r="26" spans="1:53" ht="18" customHeight="1">
      <c r="C26" s="184" t="s">
        <v>548</v>
      </c>
      <c r="D26" s="18"/>
      <c r="E26" s="18"/>
      <c r="F26" s="18"/>
      <c r="G26" s="440"/>
      <c r="H26" s="440"/>
      <c r="I26" s="440"/>
      <c r="J26" s="440"/>
      <c r="K26" s="440"/>
      <c r="L26" s="440"/>
      <c r="M26" s="440"/>
      <c r="N26" s="440"/>
      <c r="O26" s="440"/>
      <c r="P26" s="440"/>
    </row>
    <row r="27" spans="1:53" ht="21.9" customHeight="1">
      <c r="C27" s="434" t="s">
        <v>308</v>
      </c>
      <c r="D27" s="526" t="s">
        <v>549</v>
      </c>
      <c r="E27" s="402"/>
      <c r="F27" s="402"/>
      <c r="G27" s="402"/>
      <c r="H27" s="403"/>
      <c r="I27" s="438" t="s">
        <v>550</v>
      </c>
      <c r="J27" s="438"/>
      <c r="K27" s="438"/>
      <c r="L27" s="438"/>
      <c r="M27" s="438"/>
      <c r="N27" s="443"/>
      <c r="O27" s="437" t="s">
        <v>551</v>
      </c>
      <c r="P27" s="443"/>
    </row>
    <row r="28" spans="1:53" ht="30" customHeight="1">
      <c r="C28" s="436"/>
      <c r="D28" s="526" t="s">
        <v>552</v>
      </c>
      <c r="E28" s="402"/>
      <c r="F28" s="403"/>
      <c r="G28" s="526" t="s">
        <v>553</v>
      </c>
      <c r="H28" s="403"/>
      <c r="I28" s="442"/>
      <c r="J28" s="442"/>
      <c r="K28" s="442"/>
      <c r="L28" s="442"/>
      <c r="M28" s="442"/>
      <c r="N28" s="444"/>
      <c r="O28" s="441"/>
      <c r="P28" s="444"/>
    </row>
    <row r="29" spans="1:53" ht="30" customHeight="1">
      <c r="A29" s="84">
        <v>1</v>
      </c>
      <c r="C29" s="180" t="str">
        <f>IFERROR(INDEX(集計用!$R$2:$V$148,MATCH($A29,集計用!$V$2:$V$148,0),1),"")</f>
        <v/>
      </c>
      <c r="D29" s="517" t="str">
        <f>IFERROR(INDEX(集計用!$R$2:$V$148,MATCH($A29,集計用!$V$2:$V$148,0),2),"")</f>
        <v/>
      </c>
      <c r="E29" s="518"/>
      <c r="F29" s="519"/>
      <c r="G29" s="522" t="str">
        <f>IFERROR(INDEX(集計用!$R$2:$V$148,MATCH($A29,集計用!$V$2:$V$148,0),3),"")</f>
        <v/>
      </c>
      <c r="H29" s="523"/>
      <c r="I29" s="524"/>
      <c r="J29" s="524"/>
      <c r="K29" s="524"/>
      <c r="L29" s="524"/>
      <c r="M29" s="524"/>
      <c r="N29" s="525"/>
      <c r="O29" s="520"/>
      <c r="P29" s="521"/>
    </row>
    <row r="30" spans="1:53" ht="30" customHeight="1">
      <c r="A30" s="84">
        <v>2</v>
      </c>
      <c r="C30" s="180" t="str">
        <f>IFERROR(INDEX(集計用!$R$2:$V$148,MATCH($A30,集計用!$V$2:$V$148,0),1),"")</f>
        <v/>
      </c>
      <c r="D30" s="517" t="str">
        <f>IFERROR(INDEX(集計用!$R$2:$V$148,MATCH($A30,集計用!$V$2:$V$148,0),2),"")</f>
        <v/>
      </c>
      <c r="E30" s="518"/>
      <c r="F30" s="519"/>
      <c r="G30" s="522" t="str">
        <f>IFERROR(INDEX(集計用!$R$2:$V$148,MATCH($A30,集計用!$V$2:$V$148,0),3),"")</f>
        <v/>
      </c>
      <c r="H30" s="523"/>
      <c r="I30" s="524"/>
      <c r="J30" s="524"/>
      <c r="K30" s="524"/>
      <c r="L30" s="524"/>
      <c r="M30" s="524"/>
      <c r="N30" s="525"/>
      <c r="O30" s="520"/>
      <c r="P30" s="521"/>
    </row>
    <row r="31" spans="1:53" ht="30" customHeight="1">
      <c r="A31" s="84">
        <v>3</v>
      </c>
      <c r="C31" s="180" t="str">
        <f>IFERROR(INDEX(集計用!$R$2:$V$148,MATCH($A31,集計用!$V$2:$V$148,0),1),"")</f>
        <v/>
      </c>
      <c r="D31" s="517" t="str">
        <f>IFERROR(INDEX(集計用!$R$2:$V$148,MATCH($A31,集計用!$V$2:$V$148,0),2),"")</f>
        <v/>
      </c>
      <c r="E31" s="518"/>
      <c r="F31" s="519"/>
      <c r="G31" s="522" t="str">
        <f>IFERROR(INDEX(集計用!$R$2:$V$148,MATCH($A31,集計用!$V$2:$V$148,0),3),"")</f>
        <v/>
      </c>
      <c r="H31" s="523"/>
      <c r="I31" s="524"/>
      <c r="J31" s="524"/>
      <c r="K31" s="524"/>
      <c r="L31" s="524"/>
      <c r="M31" s="524"/>
      <c r="N31" s="525"/>
      <c r="O31" s="520"/>
      <c r="P31" s="521"/>
    </row>
    <row r="32" spans="1:53" ht="30" customHeight="1">
      <c r="A32" s="84">
        <v>4</v>
      </c>
      <c r="C32" s="180" t="str">
        <f>IFERROR(INDEX(集計用!$R$2:$V$148,MATCH($A32,集計用!$V$2:$V$148,0),1),"")</f>
        <v/>
      </c>
      <c r="D32" s="517" t="str">
        <f>IFERROR(INDEX(集計用!$R$2:$V$148,MATCH($A32,集計用!$V$2:$V$148,0),2),"")</f>
        <v/>
      </c>
      <c r="E32" s="518"/>
      <c r="F32" s="519"/>
      <c r="G32" s="522" t="str">
        <f>IFERROR(INDEX(集計用!$R$2:$V$148,MATCH($A32,集計用!$V$2:$V$148,0),3),"")</f>
        <v/>
      </c>
      <c r="H32" s="523"/>
      <c r="I32" s="524"/>
      <c r="J32" s="524"/>
      <c r="K32" s="524"/>
      <c r="L32" s="524"/>
      <c r="M32" s="524"/>
      <c r="N32" s="525"/>
      <c r="O32" s="520"/>
      <c r="P32" s="521"/>
    </row>
    <row r="33" spans="1:16" ht="30" customHeight="1">
      <c r="A33" s="84">
        <v>5</v>
      </c>
      <c r="C33" s="180" t="str">
        <f>IFERROR(INDEX(集計用!$R$2:$V$148,MATCH($A33,集計用!$V$2:$V$148,0),1),"")</f>
        <v/>
      </c>
      <c r="D33" s="517" t="str">
        <f>IFERROR(INDEX(集計用!$R$2:$V$148,MATCH($A33,集計用!$V$2:$V$148,0),2),"")</f>
        <v/>
      </c>
      <c r="E33" s="518"/>
      <c r="F33" s="519"/>
      <c r="G33" s="522" t="str">
        <f>IFERROR(INDEX(集計用!$R$2:$V$148,MATCH($A33,集計用!$V$2:$V$148,0),3),"")</f>
        <v/>
      </c>
      <c r="H33" s="523"/>
      <c r="I33" s="524"/>
      <c r="J33" s="524"/>
      <c r="K33" s="524"/>
      <c r="L33" s="524"/>
      <c r="M33" s="524"/>
      <c r="N33" s="525"/>
      <c r="O33" s="520"/>
      <c r="P33" s="521"/>
    </row>
    <row r="34" spans="1:16" ht="30" customHeight="1">
      <c r="A34" s="84">
        <v>6</v>
      </c>
      <c r="C34" s="180" t="str">
        <f>IFERROR(INDEX(集計用!$R$2:$V$148,MATCH($A34,集計用!$V$2:$V$148,0),1),"")</f>
        <v/>
      </c>
      <c r="D34" s="517" t="str">
        <f>IFERROR(INDEX(集計用!$R$2:$V$148,MATCH($A34,集計用!$V$2:$V$148,0),2),"")</f>
        <v/>
      </c>
      <c r="E34" s="518"/>
      <c r="F34" s="519"/>
      <c r="G34" s="522" t="str">
        <f>IFERROR(INDEX(集計用!$R$2:$V$148,MATCH($A34,集計用!$V$2:$V$148,0),3),"")</f>
        <v/>
      </c>
      <c r="H34" s="523"/>
      <c r="I34" s="524"/>
      <c r="J34" s="524"/>
      <c r="K34" s="524"/>
      <c r="L34" s="524"/>
      <c r="M34" s="524"/>
      <c r="N34" s="525"/>
      <c r="O34" s="520"/>
      <c r="P34" s="521"/>
    </row>
    <row r="35" spans="1:16" ht="30" customHeight="1">
      <c r="A35" s="84">
        <v>7</v>
      </c>
      <c r="C35" s="180" t="str">
        <f>IFERROR(INDEX(集計用!$R$2:$V$148,MATCH($A35,集計用!$V$2:$V$148,0),1),"")</f>
        <v/>
      </c>
      <c r="D35" s="517" t="str">
        <f>IFERROR(INDEX(集計用!$R$2:$V$148,MATCH($A35,集計用!$V$2:$V$148,0),2),"")</f>
        <v/>
      </c>
      <c r="E35" s="518"/>
      <c r="F35" s="519"/>
      <c r="G35" s="522" t="str">
        <f>IFERROR(INDEX(集計用!$R$2:$V$148,MATCH($A35,集計用!$V$2:$V$148,0),3),"")</f>
        <v/>
      </c>
      <c r="H35" s="523"/>
      <c r="I35" s="524"/>
      <c r="J35" s="524"/>
      <c r="K35" s="524"/>
      <c r="L35" s="524"/>
      <c r="M35" s="524"/>
      <c r="N35" s="525"/>
      <c r="O35" s="520"/>
      <c r="P35" s="521"/>
    </row>
    <row r="36" spans="1:16" ht="30" customHeight="1">
      <c r="A36" s="84">
        <v>8</v>
      </c>
      <c r="C36" s="180" t="str">
        <f>IFERROR(INDEX(集計用!$R$2:$V$148,MATCH($A36,集計用!$V$2:$V$148,0),1),"")</f>
        <v/>
      </c>
      <c r="D36" s="517" t="str">
        <f>IFERROR(INDEX(集計用!$R$2:$V$148,MATCH($A36,集計用!$V$2:$V$148,0),2),"")</f>
        <v/>
      </c>
      <c r="E36" s="518"/>
      <c r="F36" s="519"/>
      <c r="G36" s="522" t="str">
        <f>IFERROR(INDEX(集計用!$R$2:$V$148,MATCH($A36,集計用!$V$2:$V$148,0),3),"")</f>
        <v/>
      </c>
      <c r="H36" s="523"/>
      <c r="I36" s="524"/>
      <c r="J36" s="524"/>
      <c r="K36" s="524"/>
      <c r="L36" s="524"/>
      <c r="M36" s="524"/>
      <c r="N36" s="525"/>
      <c r="O36" s="520"/>
      <c r="P36" s="521"/>
    </row>
    <row r="37" spans="1:16" ht="30" customHeight="1">
      <c r="A37" s="84">
        <v>9</v>
      </c>
      <c r="C37" s="180" t="str">
        <f>IFERROR(INDEX(集計用!$R$2:$V$148,MATCH($A37,集計用!$V$2:$V$148,0),1),"")</f>
        <v/>
      </c>
      <c r="D37" s="517" t="str">
        <f>IFERROR(INDEX(集計用!$R$2:$V$148,MATCH($A37,集計用!$V$2:$V$148,0),2),"")</f>
        <v/>
      </c>
      <c r="E37" s="518"/>
      <c r="F37" s="519"/>
      <c r="G37" s="522" t="str">
        <f>IFERROR(INDEX(集計用!$R$2:$V$148,MATCH($A37,集計用!$V$2:$V$148,0),3),"")</f>
        <v/>
      </c>
      <c r="H37" s="523"/>
      <c r="I37" s="524"/>
      <c r="J37" s="524"/>
      <c r="K37" s="524"/>
      <c r="L37" s="524"/>
      <c r="M37" s="524"/>
      <c r="N37" s="525"/>
      <c r="O37" s="520"/>
      <c r="P37" s="521"/>
    </row>
    <row r="38" spans="1:16" ht="30" customHeight="1">
      <c r="A38" s="84">
        <v>10</v>
      </c>
      <c r="C38" s="180" t="str">
        <f>IFERROR(INDEX(集計用!$R$2:$V$148,MATCH($A38,集計用!$V$2:$V$148,0),1),"")</f>
        <v/>
      </c>
      <c r="D38" s="517" t="str">
        <f>IFERROR(INDEX(集計用!$R$2:$V$148,MATCH($A38,集計用!$V$2:$V$148,0),2),"")</f>
        <v/>
      </c>
      <c r="E38" s="518"/>
      <c r="F38" s="519"/>
      <c r="G38" s="522" t="str">
        <f>IFERROR(INDEX(集計用!$R$2:$V$148,MATCH($A38,集計用!$V$2:$V$148,0),3),"")</f>
        <v/>
      </c>
      <c r="H38" s="523"/>
      <c r="I38" s="524"/>
      <c r="J38" s="524"/>
      <c r="K38" s="524"/>
      <c r="L38" s="524"/>
      <c r="M38" s="524"/>
      <c r="N38" s="525"/>
      <c r="O38" s="520"/>
      <c r="P38" s="521"/>
    </row>
    <row r="39" spans="1:16" ht="30" customHeight="1">
      <c r="A39" s="84">
        <v>11</v>
      </c>
      <c r="C39" s="180" t="str">
        <f>IFERROR(INDEX(集計用!$R$2:$V$148,MATCH($A39,集計用!$V$2:$V$148,0),1),"")</f>
        <v/>
      </c>
      <c r="D39" s="517" t="str">
        <f>IFERROR(INDEX(集計用!$R$2:$V$148,MATCH($A39,集計用!$V$2:$V$148,0),2),"")</f>
        <v/>
      </c>
      <c r="E39" s="518"/>
      <c r="F39" s="519"/>
      <c r="G39" s="522" t="str">
        <f>IFERROR(INDEX(集計用!$R$2:$V$148,MATCH($A39,集計用!$V$2:$V$148,0),3),"")</f>
        <v/>
      </c>
      <c r="H39" s="523"/>
      <c r="I39" s="524"/>
      <c r="J39" s="524"/>
      <c r="K39" s="524"/>
      <c r="L39" s="524"/>
      <c r="M39" s="524"/>
      <c r="N39" s="525"/>
      <c r="O39" s="520"/>
      <c r="P39" s="521"/>
    </row>
    <row r="40" spans="1:16" ht="30" customHeight="1">
      <c r="A40" s="84">
        <v>12</v>
      </c>
      <c r="C40" s="180" t="str">
        <f>IFERROR(INDEX(集計用!$R$2:$V$148,MATCH($A40,集計用!$V$2:$V$148,0),1),"")</f>
        <v/>
      </c>
      <c r="D40" s="517" t="str">
        <f>IFERROR(INDEX(集計用!$R$2:$V$148,MATCH($A40,集計用!$V$2:$V$148,0),2),"")</f>
        <v/>
      </c>
      <c r="E40" s="518"/>
      <c r="F40" s="519"/>
      <c r="G40" s="522" t="str">
        <f>IFERROR(INDEX(集計用!$R$2:$V$148,MATCH($A40,集計用!$V$2:$V$148,0),3),"")</f>
        <v/>
      </c>
      <c r="H40" s="523"/>
      <c r="I40" s="524"/>
      <c r="J40" s="524"/>
      <c r="K40" s="524"/>
      <c r="L40" s="524"/>
      <c r="M40" s="524"/>
      <c r="N40" s="525"/>
      <c r="O40" s="520"/>
      <c r="P40" s="521"/>
    </row>
    <row r="41" spans="1:16" ht="12.9" customHeight="1">
      <c r="P41" s="207" t="s">
        <v>738</v>
      </c>
    </row>
  </sheetData>
  <sheetProtection sheet="1" objects="1" scenarios="1"/>
  <mergeCells count="95">
    <mergeCell ref="C2:G2"/>
    <mergeCell ref="H2:M2"/>
    <mergeCell ref="N2:O2"/>
    <mergeCell ref="C4:P4"/>
    <mergeCell ref="C5:F5"/>
    <mergeCell ref="P11:P13"/>
    <mergeCell ref="M12:M13"/>
    <mergeCell ref="N12:O13"/>
    <mergeCell ref="C6:E9"/>
    <mergeCell ref="G6:M6"/>
    <mergeCell ref="N6:P6"/>
    <mergeCell ref="G7:M7"/>
    <mergeCell ref="N7:P7"/>
    <mergeCell ref="F8:F9"/>
    <mergeCell ref="G8:M8"/>
    <mergeCell ref="N8:P8"/>
    <mergeCell ref="G9:M9"/>
    <mergeCell ref="N9:P9"/>
    <mergeCell ref="G30:H30"/>
    <mergeCell ref="G31:H31"/>
    <mergeCell ref="C27:C28"/>
    <mergeCell ref="C11:C13"/>
    <mergeCell ref="D11:H13"/>
    <mergeCell ref="G24:H24"/>
    <mergeCell ref="G29:H29"/>
    <mergeCell ref="D19:E20"/>
    <mergeCell ref="D29:F29"/>
    <mergeCell ref="I27:N28"/>
    <mergeCell ref="I29:N29"/>
    <mergeCell ref="C14:E14"/>
    <mergeCell ref="J12:J13"/>
    <mergeCell ref="K12:K13"/>
    <mergeCell ref="I11:I13"/>
    <mergeCell ref="J11:O11"/>
    <mergeCell ref="N15:O16"/>
    <mergeCell ref="N17:O18"/>
    <mergeCell ref="O26:P26"/>
    <mergeCell ref="I26:N26"/>
    <mergeCell ref="G26:H26"/>
    <mergeCell ref="O27:P28"/>
    <mergeCell ref="D27:H27"/>
    <mergeCell ref="D28:F28"/>
    <mergeCell ref="G28:H28"/>
    <mergeCell ref="G35:H35"/>
    <mergeCell ref="O40:P40"/>
    <mergeCell ref="I37:N37"/>
    <mergeCell ref="I34:N34"/>
    <mergeCell ref="I35:N35"/>
    <mergeCell ref="I36:N36"/>
    <mergeCell ref="I40:N40"/>
    <mergeCell ref="O36:P36"/>
    <mergeCell ref="O37:P37"/>
    <mergeCell ref="O38:P38"/>
    <mergeCell ref="O39:P39"/>
    <mergeCell ref="I38:N38"/>
    <mergeCell ref="I39:N39"/>
    <mergeCell ref="O34:P34"/>
    <mergeCell ref="O35:P35"/>
    <mergeCell ref="I33:N33"/>
    <mergeCell ref="G33:H33"/>
    <mergeCell ref="F19:G19"/>
    <mergeCell ref="N19:O20"/>
    <mergeCell ref="D40:F40"/>
    <mergeCell ref="D34:F34"/>
    <mergeCell ref="D38:F38"/>
    <mergeCell ref="G40:H40"/>
    <mergeCell ref="G36:H36"/>
    <mergeCell ref="G37:H37"/>
    <mergeCell ref="G38:H38"/>
    <mergeCell ref="G34:H34"/>
    <mergeCell ref="G39:H39"/>
    <mergeCell ref="D36:F36"/>
    <mergeCell ref="D37:F37"/>
    <mergeCell ref="D39:F39"/>
    <mergeCell ref="R19:R20"/>
    <mergeCell ref="F20:G20"/>
    <mergeCell ref="D35:F35"/>
    <mergeCell ref="O29:P29"/>
    <mergeCell ref="O30:P30"/>
    <mergeCell ref="O32:P32"/>
    <mergeCell ref="D32:F32"/>
    <mergeCell ref="G32:H32"/>
    <mergeCell ref="D30:F30"/>
    <mergeCell ref="D31:F31"/>
    <mergeCell ref="I31:N31"/>
    <mergeCell ref="I32:N32"/>
    <mergeCell ref="I30:N30"/>
    <mergeCell ref="O31:P31"/>
    <mergeCell ref="O33:P33"/>
    <mergeCell ref="D33:F33"/>
    <mergeCell ref="R15:R16"/>
    <mergeCell ref="D15:E18"/>
    <mergeCell ref="F15:G16"/>
    <mergeCell ref="F17:G18"/>
    <mergeCell ref="R17:R18"/>
  </mergeCells>
  <phoneticPr fontId="2"/>
  <dataValidations xWindow="277" yWindow="277" count="4">
    <dataValidation type="list" allowBlank="1" showInputMessage="1" showErrorMessage="1" sqref="H2" xr:uid="{5F47D257-A123-463E-8A85-4B97F90B11FF}">
      <formula1>INDIRECT("リスト_調査結果表_" &amp; C2)</formula1>
    </dataValidation>
    <dataValidation type="list" allowBlank="1" showInputMessage="1" showErrorMessage="1" sqref="C2" xr:uid="{F3CB51D9-9546-49FE-99DC-9082AB44347A}">
      <formula1>リスト_調査結果表_大分類</formula1>
    </dataValidation>
    <dataValidation type="custom" imeMode="off" allowBlank="1" showInputMessage="1" showErrorMessage="1" error="0～3の数字または消去のみ可能です" promptTitle="調査結果" prompt="0:指摘なし_x000a_1:要是正のみ_x000a_2:既存不適格のみ_x000a_3:要是正+既存不適格" sqref="A15:A20" xr:uid="{BCCF4C4C-BD0D-47C9-8C8A-A56BA0649BE4}">
      <formula1>AND(NOT(_xlfn.ISFORMULA(A15)),ISNUMBER(A15),A15&gt;=0,A15&lt;=3)</formula1>
    </dataValidation>
    <dataValidation type="custom" imeMode="off" allowBlank="1" showInputMessage="1" showErrorMessage="1" errorTitle="特記事項" error="1または消去のみ可能です" promptTitle="特記事項" prompt="特記事項がある場合は1を入力" sqref="B15:B20" xr:uid="{A62907F0-202A-4CDA-8844-4F5D527CD2C8}">
      <formula1>AND(NOT(_xlfn.ISFORMULA(B15)),B15=1)</formula1>
    </dataValidation>
  </dataValidations>
  <hyperlinks>
    <hyperlink ref="H5" location="調査結果表その1!H7" display="※調査者の修正はその1から行って下さい" xr:uid="{A22047ED-E0D6-416F-83C4-387B0017B47E}"/>
  </hyperlinks>
  <pageMargins left="0.59055118110236227" right="0.39370078740157483" top="0.39370078740157483" bottom="0.19685039370078741" header="0" footer="0"/>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57" r:id="rId4" name="chk_防火設備の有無_有">
              <controlPr defaultSize="0" autoFill="0" autoLine="0" autoPict="0">
                <anchor moveWithCells="1">
                  <from>
                    <xdr:col>5</xdr:col>
                    <xdr:colOff>182880</xdr:colOff>
                    <xdr:row>23</xdr:row>
                    <xdr:rowOff>0</xdr:rowOff>
                  </from>
                  <to>
                    <xdr:col>5</xdr:col>
                    <xdr:colOff>487680</xdr:colOff>
                    <xdr:row>24</xdr:row>
                    <xdr:rowOff>22860</xdr:rowOff>
                  </to>
                </anchor>
              </controlPr>
            </control>
          </mc:Choice>
        </mc:AlternateContent>
        <mc:AlternateContent xmlns:mc="http://schemas.openxmlformats.org/markup-compatibility/2006">
          <mc:Choice Requires="x14">
            <control shapeId="18458" r:id="rId5" name="chk_防火設備の有無_無">
              <controlPr defaultSize="0" autoFill="0" autoLine="0" autoPict="0">
                <anchor moveWithCells="1">
                  <from>
                    <xdr:col>11</xdr:col>
                    <xdr:colOff>190500</xdr:colOff>
                    <xdr:row>22</xdr:row>
                    <xdr:rowOff>220980</xdr:rowOff>
                  </from>
                  <to>
                    <xdr:col>13</xdr:col>
                    <xdr:colOff>99060</xdr:colOff>
                    <xdr:row>24</xdr:row>
                    <xdr:rowOff>22860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pageSetUpPr fitToPage="1"/>
  </sheetPr>
  <dimension ref="A1:BE63"/>
  <sheetViews>
    <sheetView tabSelected="1" view="pageBreakPreview" topLeftCell="A30" zoomScaleNormal="100" zoomScaleSheetLayoutView="100" workbookViewId="0"/>
  </sheetViews>
  <sheetFormatPr defaultColWidth="9" defaultRowHeight="12"/>
  <cols>
    <col min="1" max="1" width="1.6640625" style="9" customWidth="1"/>
    <col min="2" max="2" width="1.88671875" style="9" customWidth="1"/>
    <col min="3" max="3" width="3.33203125" style="12" customWidth="1"/>
    <col min="4" max="4" width="16.6640625" style="9" customWidth="1"/>
    <col min="5" max="5" width="2.88671875" style="9" customWidth="1"/>
    <col min="6" max="6" width="6.109375" style="9" customWidth="1"/>
    <col min="7" max="7" width="6.44140625" style="9" customWidth="1"/>
    <col min="8" max="8" width="3.6640625" style="9" customWidth="1"/>
    <col min="9" max="13" width="2.88671875" style="9" customWidth="1"/>
    <col min="14" max="14" width="5.77734375" style="9" customWidth="1"/>
    <col min="15" max="15" width="2.88671875" style="9" customWidth="1"/>
    <col min="16" max="16" width="4.6640625" style="9" customWidth="1"/>
    <col min="17" max="22" width="3.6640625" style="9" customWidth="1"/>
    <col min="23" max="23" width="0.88671875" style="9" customWidth="1"/>
    <col min="24" max="52" width="4.6640625" style="9" customWidth="1"/>
    <col min="53" max="57" width="4.6640625" style="9" hidden="1" customWidth="1"/>
    <col min="58" max="78" width="4.6640625" style="9" customWidth="1"/>
    <col min="79" max="16384" width="9" style="9"/>
  </cols>
  <sheetData>
    <row r="1" spans="2:25" ht="13.5" customHeight="1">
      <c r="B1" s="3" t="s">
        <v>616</v>
      </c>
      <c r="C1" s="9"/>
    </row>
    <row r="2" spans="2:25" ht="13.5" customHeight="1">
      <c r="O2" s="72" t="s">
        <v>169</v>
      </c>
      <c r="P2" s="543">
        <f>IF(報告書第一面!Y1="","",報告書第一面!Y1)</f>
        <v>0</v>
      </c>
      <c r="Q2" s="543"/>
      <c r="R2" s="30" t="s">
        <v>184</v>
      </c>
      <c r="S2" s="292">
        <f>IF(報告書第一面!AB1="","",報告書第一面!AB1)</f>
        <v>0</v>
      </c>
      <c r="T2" s="73" t="s">
        <v>184</v>
      </c>
      <c r="U2" s="544">
        <f>IF(報告書第一面!AD1="","",報告書第一面!AD1)</f>
        <v>0</v>
      </c>
      <c r="V2" s="544"/>
    </row>
    <row r="3" spans="2:25" ht="15.9" customHeight="1">
      <c r="B3" s="451" t="s">
        <v>265</v>
      </c>
      <c r="C3" s="451"/>
      <c r="D3" s="451"/>
      <c r="E3" s="451"/>
      <c r="F3" s="451"/>
      <c r="G3" s="451"/>
      <c r="H3" s="451"/>
      <c r="I3" s="451"/>
      <c r="J3" s="451"/>
      <c r="K3" s="451"/>
      <c r="L3" s="451"/>
      <c r="M3" s="451"/>
      <c r="N3" s="451"/>
      <c r="O3" s="451"/>
      <c r="P3" s="451"/>
      <c r="Q3" s="451"/>
      <c r="R3" s="451"/>
      <c r="S3" s="451"/>
      <c r="T3" s="451"/>
      <c r="U3" s="451"/>
      <c r="V3" s="451"/>
      <c r="W3" s="41"/>
      <c r="X3" s="41"/>
      <c r="Y3" s="41"/>
    </row>
    <row r="4" spans="2:25" ht="13.5" customHeight="1">
      <c r="B4" s="367" t="s">
        <v>170</v>
      </c>
      <c r="C4" s="367"/>
      <c r="D4" s="367"/>
      <c r="E4" s="367"/>
      <c r="F4" s="367"/>
      <c r="G4" s="367"/>
      <c r="H4" s="367"/>
      <c r="I4" s="367"/>
      <c r="J4" s="367"/>
      <c r="K4" s="367"/>
      <c r="L4" s="367"/>
      <c r="M4" s="367"/>
      <c r="N4" s="367"/>
      <c r="O4" s="367"/>
      <c r="P4" s="367"/>
      <c r="Q4" s="367"/>
      <c r="R4" s="367"/>
      <c r="S4" s="367"/>
      <c r="T4" s="367"/>
      <c r="U4" s="367"/>
      <c r="V4" s="367"/>
    </row>
    <row r="5" spans="2:25" ht="13.5" customHeight="1">
      <c r="B5" s="20" t="s">
        <v>196</v>
      </c>
      <c r="C5" s="30"/>
      <c r="D5" s="30"/>
      <c r="E5" s="30"/>
      <c r="F5" s="30"/>
      <c r="G5" s="30"/>
      <c r="H5" s="30"/>
      <c r="I5" s="30"/>
      <c r="J5" s="30"/>
      <c r="K5" s="30"/>
      <c r="L5" s="30"/>
      <c r="M5" s="30"/>
      <c r="N5" s="30"/>
      <c r="O5" s="30"/>
      <c r="P5" s="30"/>
      <c r="Q5" s="30"/>
      <c r="R5" s="30"/>
      <c r="S5" s="30"/>
      <c r="T5" s="30"/>
    </row>
    <row r="6" spans="2:25" s="3" customFormat="1" ht="15" customHeight="1">
      <c r="B6" s="7" t="s">
        <v>617</v>
      </c>
      <c r="C6" s="63"/>
      <c r="D6" s="7"/>
      <c r="E6" s="7"/>
      <c r="F6" s="7"/>
      <c r="G6" s="7"/>
      <c r="H6" s="7"/>
      <c r="I6" s="7"/>
      <c r="J6" s="7"/>
      <c r="K6" s="7"/>
      <c r="L6" s="7"/>
      <c r="M6" s="7"/>
      <c r="N6" s="7"/>
      <c r="O6" s="7"/>
      <c r="P6" s="7"/>
      <c r="Q6" s="7"/>
      <c r="R6" s="7"/>
      <c r="S6" s="7"/>
      <c r="T6" s="7"/>
      <c r="U6" s="7"/>
      <c r="V6" s="7"/>
    </row>
    <row r="7" spans="2:25" s="3" customFormat="1" ht="15" customHeight="1">
      <c r="C7" s="5" t="s">
        <v>618</v>
      </c>
      <c r="E7" s="533" t="str">
        <f>IF(報告書第一面!I10="","",報告書第一面!I10)</f>
        <v/>
      </c>
      <c r="F7" s="533"/>
      <c r="G7" s="533"/>
      <c r="H7" s="533"/>
      <c r="I7" s="533"/>
      <c r="J7" s="533"/>
      <c r="K7" s="533"/>
      <c r="L7" s="533"/>
      <c r="M7" s="533"/>
      <c r="N7" s="533"/>
      <c r="O7" s="533"/>
      <c r="P7" s="533"/>
      <c r="Q7" s="533"/>
      <c r="R7" s="533"/>
      <c r="S7" s="533"/>
      <c r="T7" s="533"/>
      <c r="U7" s="533"/>
      <c r="V7" s="533"/>
    </row>
    <row r="8" spans="2:25" s="3" customFormat="1" ht="15" customHeight="1">
      <c r="C8" s="5" t="s">
        <v>619</v>
      </c>
      <c r="E8" s="533" t="str">
        <f>IF(報告書第一面!I11="","",報告書第一面!I11)</f>
        <v/>
      </c>
      <c r="F8" s="533"/>
      <c r="G8" s="533"/>
      <c r="H8" s="533"/>
      <c r="I8" s="533"/>
      <c r="J8" s="533"/>
      <c r="K8" s="533"/>
      <c r="L8" s="533"/>
      <c r="M8" s="533"/>
      <c r="N8" s="533"/>
      <c r="O8" s="533"/>
      <c r="P8" s="533"/>
      <c r="Q8" s="533"/>
      <c r="R8" s="533"/>
      <c r="S8" s="533"/>
      <c r="T8" s="533"/>
      <c r="U8" s="533"/>
      <c r="V8" s="533"/>
    </row>
    <row r="9" spans="2:25" s="3" customFormat="1" ht="15" customHeight="1">
      <c r="C9" s="5" t="s">
        <v>620</v>
      </c>
      <c r="E9" s="533" t="str">
        <f>IF(報告書第一面!I12="","",報告書第一面!I12)</f>
        <v/>
      </c>
      <c r="F9" s="533"/>
      <c r="G9" s="533"/>
      <c r="H9" s="533"/>
      <c r="I9" s="533"/>
      <c r="J9" s="533"/>
      <c r="K9" s="533"/>
      <c r="L9" s="533"/>
      <c r="M9" s="533"/>
      <c r="N9" s="533"/>
      <c r="O9" s="533"/>
      <c r="P9" s="533"/>
      <c r="Q9" s="533"/>
      <c r="R9" s="533"/>
      <c r="S9" s="533"/>
      <c r="T9" s="533"/>
      <c r="U9" s="533"/>
      <c r="V9" s="533"/>
    </row>
    <row r="10" spans="2:25" s="3" customFormat="1" ht="15" customHeight="1">
      <c r="B10" s="6"/>
      <c r="C10" s="43" t="s">
        <v>621</v>
      </c>
      <c r="D10" s="6"/>
      <c r="E10" s="539" t="str">
        <f>IF(報告書第一面!I13="","",報告書第一面!I13)</f>
        <v/>
      </c>
      <c r="F10" s="539"/>
      <c r="G10" s="539"/>
      <c r="H10" s="539"/>
      <c r="I10" s="539"/>
      <c r="J10" s="539"/>
      <c r="K10" s="539"/>
      <c r="L10" s="539"/>
      <c r="M10" s="539"/>
      <c r="N10" s="539"/>
      <c r="O10" s="539"/>
      <c r="P10" s="539"/>
      <c r="Q10" s="539"/>
      <c r="R10" s="539"/>
      <c r="S10" s="539"/>
      <c r="T10" s="539"/>
      <c r="U10" s="539"/>
      <c r="V10" s="539"/>
    </row>
    <row r="11" spans="2:25" s="3" customFormat="1" ht="15" customHeight="1">
      <c r="B11" s="3" t="s">
        <v>622</v>
      </c>
      <c r="C11" s="5"/>
    </row>
    <row r="12" spans="2:25" s="3" customFormat="1" ht="15" customHeight="1">
      <c r="C12" s="5" t="s">
        <v>618</v>
      </c>
      <c r="E12" s="533" t="str">
        <f>IF(報告書第一面!I16="","",報告書第一面!I16)</f>
        <v/>
      </c>
      <c r="F12" s="533"/>
      <c r="G12" s="533"/>
      <c r="H12" s="533"/>
      <c r="I12" s="533"/>
      <c r="J12" s="533"/>
      <c r="K12" s="533"/>
      <c r="L12" s="533"/>
      <c r="M12" s="533"/>
      <c r="N12" s="533"/>
      <c r="O12" s="533"/>
      <c r="P12" s="533"/>
      <c r="Q12" s="533"/>
      <c r="R12" s="533"/>
      <c r="S12" s="533"/>
      <c r="T12" s="533"/>
      <c r="U12" s="533"/>
      <c r="V12" s="533"/>
    </row>
    <row r="13" spans="2:25" s="3" customFormat="1" ht="15" customHeight="1">
      <c r="C13" s="5" t="s">
        <v>619</v>
      </c>
      <c r="E13" s="533" t="str">
        <f>IF(報告書第一面!I17="","",報告書第一面!I17)</f>
        <v/>
      </c>
      <c r="F13" s="533"/>
      <c r="G13" s="533"/>
      <c r="H13" s="533"/>
      <c r="I13" s="533"/>
      <c r="J13" s="533"/>
      <c r="K13" s="533"/>
      <c r="L13" s="533"/>
      <c r="M13" s="533"/>
      <c r="N13" s="533"/>
      <c r="O13" s="533"/>
      <c r="P13" s="533"/>
      <c r="Q13" s="533"/>
      <c r="R13" s="533"/>
      <c r="S13" s="533"/>
      <c r="T13" s="533"/>
      <c r="U13" s="533"/>
      <c r="V13" s="533"/>
    </row>
    <row r="14" spans="2:25" s="3" customFormat="1" ht="15" customHeight="1">
      <c r="C14" s="5" t="s">
        <v>620</v>
      </c>
      <c r="E14" s="533" t="str">
        <f>IF(報告書第一面!I18="","",報告書第一面!I18)</f>
        <v/>
      </c>
      <c r="F14" s="533"/>
      <c r="G14" s="533"/>
      <c r="H14" s="533"/>
      <c r="I14" s="533"/>
      <c r="J14" s="533"/>
      <c r="K14" s="533"/>
      <c r="L14" s="533"/>
      <c r="M14" s="533"/>
      <c r="N14" s="533"/>
      <c r="O14" s="533"/>
      <c r="P14" s="533"/>
      <c r="Q14" s="533"/>
      <c r="R14" s="533"/>
      <c r="S14" s="533"/>
      <c r="T14" s="533"/>
      <c r="U14" s="533"/>
      <c r="V14" s="533"/>
    </row>
    <row r="15" spans="2:25" s="3" customFormat="1" ht="15" customHeight="1">
      <c r="C15" s="5" t="s">
        <v>621</v>
      </c>
      <c r="E15" s="533" t="str">
        <f>IF(報告書第一面!I19="","",報告書第一面!I19)</f>
        <v/>
      </c>
      <c r="F15" s="533"/>
      <c r="G15" s="533"/>
      <c r="H15" s="533"/>
      <c r="I15" s="533"/>
      <c r="J15" s="533"/>
      <c r="K15" s="533"/>
      <c r="L15" s="533"/>
      <c r="M15" s="533"/>
      <c r="N15" s="533"/>
      <c r="O15" s="533"/>
      <c r="P15" s="533"/>
      <c r="Q15" s="533"/>
      <c r="R15" s="533"/>
      <c r="S15" s="533"/>
      <c r="T15" s="533"/>
      <c r="U15" s="533"/>
      <c r="V15" s="533"/>
    </row>
    <row r="16" spans="2:25" s="3" customFormat="1" ht="12.9" customHeight="1">
      <c r="B16" s="7" t="s">
        <v>406</v>
      </c>
      <c r="C16" s="63"/>
      <c r="D16" s="7"/>
      <c r="E16" s="7"/>
      <c r="F16" s="7"/>
      <c r="G16" s="7"/>
      <c r="H16" s="7"/>
      <c r="I16" s="7"/>
      <c r="J16" s="74"/>
      <c r="K16" s="74"/>
      <c r="L16" s="74"/>
      <c r="M16" s="74"/>
      <c r="N16" s="74"/>
      <c r="O16" s="74"/>
      <c r="P16" s="74"/>
      <c r="Q16" s="74"/>
      <c r="R16" s="74"/>
      <c r="S16" s="74"/>
      <c r="T16" s="74"/>
      <c r="U16" s="7"/>
      <c r="V16" s="7"/>
    </row>
    <row r="17" spans="2:22" s="3" customFormat="1" ht="12.9" customHeight="1">
      <c r="B17" s="538" t="s">
        <v>266</v>
      </c>
      <c r="C17" s="538"/>
      <c r="D17" s="538"/>
      <c r="J17" s="66"/>
      <c r="K17" s="66"/>
      <c r="L17" s="66"/>
      <c r="M17" s="66"/>
      <c r="N17" s="66"/>
      <c r="O17" s="66"/>
      <c r="P17" s="66"/>
      <c r="Q17" s="66"/>
      <c r="R17" s="66"/>
      <c r="S17" s="66"/>
      <c r="T17" s="66"/>
    </row>
    <row r="18" spans="2:22" s="3" customFormat="1" ht="12.9" customHeight="1">
      <c r="C18" s="5" t="s">
        <v>588</v>
      </c>
      <c r="E18" s="2" t="s">
        <v>229</v>
      </c>
      <c r="F18" s="4" t="str">
        <f>IF(報告書第一面!J23="","",報告書第一面!J23)</f>
        <v/>
      </c>
      <c r="G18" s="3" t="s">
        <v>55</v>
      </c>
      <c r="K18" s="2" t="s">
        <v>229</v>
      </c>
      <c r="L18" s="362" t="str">
        <f>IF(報告書第一面!R23="","",報告書第一面!R23)</f>
        <v/>
      </c>
      <c r="M18" s="362"/>
      <c r="N18" s="362"/>
      <c r="O18" s="3" t="s">
        <v>56</v>
      </c>
      <c r="Q18" s="4"/>
      <c r="R18" s="2" t="s">
        <v>152</v>
      </c>
      <c r="S18" s="362" t="str">
        <f>IF(報告書第一面!Z23="","",報告書第一面!Z23)</f>
        <v/>
      </c>
      <c r="T18" s="362"/>
      <c r="U18" s="362"/>
      <c r="V18" s="1" t="s">
        <v>153</v>
      </c>
    </row>
    <row r="19" spans="2:22" s="3" customFormat="1" ht="12.9" customHeight="1">
      <c r="E19" s="3" t="s">
        <v>555</v>
      </c>
      <c r="R19" s="2" t="s">
        <v>152</v>
      </c>
      <c r="S19" s="362" t="str">
        <f>IF(報告書第一面!Z24="","",報告書第一面!Z24)</f>
        <v/>
      </c>
      <c r="T19" s="362"/>
      <c r="U19" s="362"/>
      <c r="V19" s="1" t="s">
        <v>153</v>
      </c>
    </row>
    <row r="20" spans="2:22" s="3" customFormat="1" ht="12.9" customHeight="1">
      <c r="C20" s="5" t="s">
        <v>623</v>
      </c>
      <c r="E20" s="533" t="str">
        <f>IF(報告書第一面!I25="","",報告書第一面!I25)</f>
        <v/>
      </c>
      <c r="F20" s="533"/>
      <c r="G20" s="533"/>
      <c r="H20" s="533"/>
      <c r="I20" s="533"/>
      <c r="J20" s="533"/>
      <c r="K20" s="533"/>
      <c r="L20" s="533"/>
      <c r="M20" s="533"/>
      <c r="N20" s="533"/>
      <c r="O20" s="533"/>
      <c r="P20" s="533"/>
      <c r="Q20" s="533"/>
      <c r="R20" s="533"/>
      <c r="S20" s="533"/>
      <c r="T20" s="533"/>
      <c r="U20" s="533"/>
      <c r="V20" s="533"/>
    </row>
    <row r="21" spans="2:22" s="3" customFormat="1" ht="12.9" customHeight="1">
      <c r="C21" s="5" t="s">
        <v>624</v>
      </c>
      <c r="E21" s="533" t="str">
        <f>IF(報告書第一面!I26="","",報告書第一面!I26)</f>
        <v/>
      </c>
      <c r="F21" s="533"/>
      <c r="G21" s="533"/>
      <c r="H21" s="533"/>
      <c r="I21" s="533"/>
      <c r="J21" s="533"/>
      <c r="K21" s="533"/>
      <c r="L21" s="533"/>
      <c r="M21" s="533"/>
      <c r="N21" s="533"/>
      <c r="O21" s="533"/>
      <c r="P21" s="533"/>
      <c r="Q21" s="533"/>
      <c r="R21" s="533"/>
      <c r="S21" s="533"/>
      <c r="T21" s="533"/>
      <c r="U21" s="533"/>
      <c r="V21" s="533"/>
    </row>
    <row r="22" spans="2:22" s="3" customFormat="1" ht="12.9" customHeight="1">
      <c r="C22" s="5" t="s">
        <v>409</v>
      </c>
      <c r="E22" s="533" t="str">
        <f>IF(報告書第一面!I27="","",報告書第一面!I27)</f>
        <v/>
      </c>
      <c r="F22" s="533"/>
      <c r="G22" s="533"/>
      <c r="H22" s="533"/>
      <c r="I22" s="533"/>
      <c r="J22" s="533"/>
      <c r="K22" s="533"/>
      <c r="L22" s="533"/>
      <c r="M22" s="533"/>
      <c r="N22" s="533"/>
      <c r="O22" s="533"/>
      <c r="P22" s="533"/>
      <c r="Q22" s="533"/>
      <c r="R22" s="533"/>
      <c r="S22" s="533"/>
      <c r="T22" s="533"/>
      <c r="U22" s="533"/>
      <c r="V22" s="533"/>
    </row>
    <row r="23" spans="2:22" s="3" customFormat="1" ht="12.9" customHeight="1">
      <c r="E23" s="2" t="s">
        <v>232</v>
      </c>
      <c r="F23" s="4" t="str">
        <f>IF(報告書第一面!J28="","",報告書第一面!J28)</f>
        <v/>
      </c>
      <c r="G23" s="3" t="s">
        <v>36</v>
      </c>
      <c r="K23" s="2" t="s">
        <v>57</v>
      </c>
      <c r="L23" s="362" t="str">
        <f>IF(報告書第一面!R28="","",報告書第一面!R28)</f>
        <v/>
      </c>
      <c r="M23" s="362"/>
      <c r="N23" s="362"/>
      <c r="O23" s="3" t="s">
        <v>35</v>
      </c>
      <c r="R23" s="2" t="s">
        <v>152</v>
      </c>
      <c r="S23" s="362" t="str">
        <f>IF(報告書第一面!Z28="","",報告書第一面!Z28)</f>
        <v/>
      </c>
      <c r="T23" s="362"/>
      <c r="U23" s="362"/>
      <c r="V23" s="1" t="s">
        <v>153</v>
      </c>
    </row>
    <row r="24" spans="2:22" s="3" customFormat="1" ht="12.9" customHeight="1">
      <c r="C24" s="5" t="s">
        <v>625</v>
      </c>
      <c r="D24" s="4"/>
      <c r="E24" s="533" t="str">
        <f>IF(報告書第一面!I29="","",報告書第一面!I29)</f>
        <v/>
      </c>
      <c r="F24" s="533"/>
      <c r="G24" s="533"/>
      <c r="H24" s="533"/>
      <c r="I24" s="533"/>
      <c r="J24" s="533"/>
      <c r="K24" s="533"/>
      <c r="L24" s="533"/>
      <c r="M24" s="533"/>
      <c r="N24" s="533"/>
      <c r="O24" s="533"/>
      <c r="P24" s="533"/>
      <c r="Q24" s="533"/>
      <c r="R24" s="533"/>
      <c r="S24" s="533"/>
      <c r="T24" s="533"/>
      <c r="U24" s="533"/>
      <c r="V24" s="533"/>
    </row>
    <row r="25" spans="2:22" s="3" customFormat="1" ht="12.9" customHeight="1">
      <c r="C25" s="5" t="s">
        <v>626</v>
      </c>
      <c r="E25" s="533" t="str">
        <f>IF(報告書第一面!I30="","",報告書第一面!I30)</f>
        <v/>
      </c>
      <c r="F25" s="533"/>
      <c r="G25" s="533"/>
      <c r="H25" s="533"/>
      <c r="I25" s="533"/>
      <c r="J25" s="533"/>
      <c r="K25" s="533"/>
      <c r="L25" s="533"/>
      <c r="M25" s="533"/>
      <c r="N25" s="533"/>
      <c r="O25" s="533"/>
      <c r="P25" s="533"/>
      <c r="Q25" s="533"/>
      <c r="R25" s="533"/>
      <c r="S25" s="533"/>
      <c r="T25" s="533"/>
      <c r="U25" s="533"/>
      <c r="V25" s="533"/>
    </row>
    <row r="26" spans="2:22" ht="12.9" customHeight="1">
      <c r="C26" s="5" t="s">
        <v>627</v>
      </c>
      <c r="E26" s="533" t="str">
        <f>IF(報告書第一面!I31="","",報告書第一面!I31)</f>
        <v/>
      </c>
      <c r="F26" s="533"/>
      <c r="G26" s="533"/>
      <c r="H26" s="533"/>
      <c r="I26" s="533"/>
      <c r="J26" s="533"/>
      <c r="K26" s="533"/>
      <c r="L26" s="533"/>
      <c r="M26" s="533"/>
      <c r="N26" s="533"/>
      <c r="O26" s="533"/>
      <c r="P26" s="533"/>
      <c r="Q26" s="533"/>
      <c r="R26" s="533"/>
      <c r="S26" s="533"/>
      <c r="T26" s="533"/>
      <c r="U26" s="533"/>
      <c r="V26" s="533"/>
    </row>
    <row r="27" spans="2:22" s="3" customFormat="1" ht="12.9" customHeight="1">
      <c r="B27" s="538" t="s">
        <v>267</v>
      </c>
      <c r="C27" s="538"/>
      <c r="D27" s="538"/>
      <c r="J27" s="66"/>
      <c r="K27" s="66"/>
      <c r="L27" s="66"/>
      <c r="M27" s="66"/>
      <c r="N27" s="66"/>
      <c r="O27" s="66"/>
      <c r="P27" s="66"/>
      <c r="Q27" s="66"/>
      <c r="R27" s="66"/>
      <c r="S27" s="66"/>
      <c r="T27" s="66"/>
    </row>
    <row r="28" spans="2:22" s="3" customFormat="1" ht="12.9" customHeight="1">
      <c r="C28" s="5" t="s">
        <v>588</v>
      </c>
      <c r="E28" s="2" t="s">
        <v>229</v>
      </c>
      <c r="F28" s="4" t="str">
        <f>IF(報告書第一面!J33="","",報告書第一面!J33)</f>
        <v/>
      </c>
      <c r="G28" s="3" t="s">
        <v>55</v>
      </c>
      <c r="H28" s="2"/>
      <c r="I28" s="4" t="str">
        <f>IF(報告書第一面!M33=0,"",報告書第一面!M33)</f>
        <v/>
      </c>
      <c r="K28" s="2" t="s">
        <v>229</v>
      </c>
      <c r="L28" s="362" t="str">
        <f>IF(報告書第一面!R33="","",報告書第一面!R33)</f>
        <v/>
      </c>
      <c r="M28" s="362"/>
      <c r="N28" s="362"/>
      <c r="O28" s="3" t="s">
        <v>56</v>
      </c>
      <c r="Q28" s="4"/>
      <c r="R28" s="2" t="s">
        <v>152</v>
      </c>
      <c r="S28" s="362" t="str">
        <f>IF(報告書第一面!Z33="","",報告書第一面!Z33)</f>
        <v/>
      </c>
      <c r="T28" s="362"/>
      <c r="U28" s="362"/>
      <c r="V28" s="1" t="s">
        <v>153</v>
      </c>
    </row>
    <row r="29" spans="2:22" s="3" customFormat="1" ht="12.9" customHeight="1">
      <c r="E29" s="3" t="s">
        <v>555</v>
      </c>
      <c r="Q29" s="4"/>
      <c r="R29" s="2" t="s">
        <v>152</v>
      </c>
      <c r="S29" s="362" t="str">
        <f>IF(報告書第一面!Z34="","",報告書第一面!Z34)</f>
        <v/>
      </c>
      <c r="T29" s="362"/>
      <c r="U29" s="362"/>
      <c r="V29" s="1" t="s">
        <v>153</v>
      </c>
    </row>
    <row r="30" spans="2:22" ht="12.9" customHeight="1">
      <c r="C30" s="5" t="s">
        <v>623</v>
      </c>
      <c r="D30" s="3"/>
      <c r="E30" s="533" t="str">
        <f>IF(報告書第一面!I35="","",報告書第一面!I35)</f>
        <v/>
      </c>
      <c r="F30" s="533"/>
      <c r="G30" s="533"/>
      <c r="H30" s="533"/>
      <c r="I30" s="533"/>
      <c r="J30" s="533"/>
      <c r="K30" s="533"/>
      <c r="L30" s="533"/>
      <c r="M30" s="533"/>
      <c r="N30" s="533"/>
      <c r="O30" s="533"/>
      <c r="P30" s="533"/>
      <c r="Q30" s="533"/>
      <c r="R30" s="533"/>
      <c r="S30" s="533"/>
      <c r="T30" s="533"/>
      <c r="U30" s="533"/>
      <c r="V30" s="533"/>
    </row>
    <row r="31" spans="2:22" s="3" customFormat="1" ht="12.9" customHeight="1">
      <c r="C31" s="5" t="s">
        <v>624</v>
      </c>
      <c r="E31" s="533" t="str">
        <f>IF(報告書第一面!I36="","",報告書第一面!I36)</f>
        <v/>
      </c>
      <c r="F31" s="533"/>
      <c r="G31" s="533"/>
      <c r="H31" s="533"/>
      <c r="I31" s="533"/>
      <c r="J31" s="533"/>
      <c r="K31" s="533"/>
      <c r="L31" s="533"/>
      <c r="M31" s="533"/>
      <c r="N31" s="533"/>
      <c r="O31" s="533"/>
      <c r="P31" s="533"/>
      <c r="Q31" s="533"/>
      <c r="R31" s="533"/>
      <c r="S31" s="533"/>
      <c r="T31" s="533"/>
      <c r="U31" s="533"/>
      <c r="V31" s="533"/>
    </row>
    <row r="32" spans="2:22" s="3" customFormat="1" ht="12.9" customHeight="1">
      <c r="C32" s="5" t="s">
        <v>409</v>
      </c>
      <c r="E32" s="533" t="str">
        <f>IF(報告書第一面!I37="","",報告書第一面!I37)</f>
        <v/>
      </c>
      <c r="F32" s="533"/>
      <c r="G32" s="533"/>
      <c r="H32" s="533"/>
      <c r="I32" s="533"/>
      <c r="J32" s="533"/>
      <c r="K32" s="533"/>
      <c r="L32" s="533"/>
      <c r="M32" s="533"/>
      <c r="N32" s="533"/>
      <c r="O32" s="533"/>
      <c r="P32" s="533"/>
      <c r="Q32" s="533"/>
      <c r="R32" s="533"/>
      <c r="S32" s="533"/>
      <c r="T32" s="533"/>
      <c r="U32" s="533"/>
      <c r="V32" s="533"/>
    </row>
    <row r="33" spans="1:55" s="3" customFormat="1" ht="12.9" customHeight="1">
      <c r="E33" s="2" t="s">
        <v>232</v>
      </c>
      <c r="F33" s="4" t="str">
        <f>IF(報告書第一面!J38="","",報告書第一面!J38)</f>
        <v/>
      </c>
      <c r="G33" s="3" t="s">
        <v>36</v>
      </c>
      <c r="K33" s="2" t="s">
        <v>57</v>
      </c>
      <c r="L33" s="362" t="str">
        <f>IF(報告書第一面!R38="","",報告書第一面!R38)</f>
        <v/>
      </c>
      <c r="M33" s="362"/>
      <c r="N33" s="362"/>
      <c r="O33" s="3" t="s">
        <v>35</v>
      </c>
      <c r="R33" s="2" t="s">
        <v>152</v>
      </c>
      <c r="S33" s="362" t="str">
        <f>IF(報告書第一面!Z38="","",報告書第一面!Z38)</f>
        <v/>
      </c>
      <c r="T33" s="362"/>
      <c r="U33" s="362"/>
      <c r="V33" s="1" t="s">
        <v>153</v>
      </c>
    </row>
    <row r="34" spans="1:55" ht="12.9" customHeight="1">
      <c r="C34" s="5" t="s">
        <v>625</v>
      </c>
      <c r="D34" s="4"/>
      <c r="E34" s="533" t="str">
        <f>IF(報告書第一面!I39="","",報告書第一面!I39)</f>
        <v/>
      </c>
      <c r="F34" s="533"/>
      <c r="G34" s="533"/>
      <c r="H34" s="533"/>
      <c r="I34" s="533"/>
      <c r="J34" s="533"/>
      <c r="K34" s="533"/>
      <c r="L34" s="533"/>
      <c r="M34" s="533"/>
      <c r="N34" s="533"/>
      <c r="O34" s="533"/>
      <c r="P34" s="533"/>
      <c r="Q34" s="533"/>
      <c r="R34" s="533"/>
      <c r="S34" s="533"/>
      <c r="T34" s="533"/>
      <c r="U34" s="533"/>
      <c r="V34" s="533"/>
    </row>
    <row r="35" spans="1:55" ht="12.9" customHeight="1">
      <c r="C35" s="5" t="s">
        <v>626</v>
      </c>
      <c r="D35" s="3"/>
      <c r="E35" s="533" t="str">
        <f>IF(報告書第一面!I40="","",報告書第一面!I40)</f>
        <v/>
      </c>
      <c r="F35" s="533"/>
      <c r="G35" s="533"/>
      <c r="H35" s="533"/>
      <c r="I35" s="533"/>
      <c r="J35" s="533"/>
      <c r="K35" s="533"/>
      <c r="L35" s="533"/>
      <c r="M35" s="533"/>
      <c r="N35" s="533"/>
      <c r="O35" s="533"/>
      <c r="P35" s="533"/>
      <c r="Q35" s="533"/>
      <c r="R35" s="533"/>
      <c r="S35" s="533"/>
      <c r="T35" s="533"/>
      <c r="U35" s="533"/>
      <c r="V35" s="533"/>
    </row>
    <row r="36" spans="1:55" ht="12.9" customHeight="1">
      <c r="B36" s="17"/>
      <c r="C36" s="43" t="s">
        <v>627</v>
      </c>
      <c r="D36" s="17"/>
      <c r="E36" s="539" t="str">
        <f>IF(報告書第一面!I41="","",報告書第一面!I41)</f>
        <v/>
      </c>
      <c r="F36" s="539"/>
      <c r="G36" s="539"/>
      <c r="H36" s="539"/>
      <c r="I36" s="539"/>
      <c r="J36" s="539"/>
      <c r="K36" s="539"/>
      <c r="L36" s="539"/>
      <c r="M36" s="539"/>
      <c r="N36" s="539"/>
      <c r="O36" s="539"/>
      <c r="P36" s="539"/>
      <c r="Q36" s="539"/>
      <c r="R36" s="539"/>
      <c r="S36" s="539"/>
      <c r="T36" s="539"/>
      <c r="U36" s="539"/>
      <c r="V36" s="539"/>
    </row>
    <row r="37" spans="1:55" ht="13.5" customHeight="1">
      <c r="A37" s="3"/>
      <c r="B37" s="3" t="s">
        <v>413</v>
      </c>
      <c r="C37" s="3"/>
      <c r="D37" s="3"/>
      <c r="E37" s="1"/>
      <c r="F37" s="1"/>
      <c r="G37" s="1"/>
      <c r="H37" s="1"/>
      <c r="I37" s="1"/>
      <c r="J37" s="1"/>
      <c r="K37" s="1"/>
      <c r="L37" s="1"/>
      <c r="M37" s="1"/>
      <c r="N37" s="1"/>
      <c r="O37" s="1"/>
      <c r="P37" s="1"/>
      <c r="Q37" s="1"/>
      <c r="R37" s="1"/>
    </row>
    <row r="38" spans="1:55" ht="13.5" customHeight="1">
      <c r="A38" s="3"/>
      <c r="B38" s="3"/>
      <c r="C38" s="5" t="s">
        <v>414</v>
      </c>
      <c r="D38" s="3"/>
      <c r="E38" s="533" t="str">
        <f>IF(報告書第一面!I43="","",報告書第一面!I43)</f>
        <v/>
      </c>
      <c r="F38" s="533"/>
      <c r="G38" s="533"/>
      <c r="H38" s="533"/>
      <c r="I38" s="533"/>
      <c r="J38" s="533"/>
      <c r="K38" s="533"/>
      <c r="L38" s="533"/>
      <c r="M38" s="533"/>
      <c r="N38" s="533"/>
      <c r="O38" s="533"/>
      <c r="P38" s="533"/>
      <c r="Q38" s="533"/>
      <c r="R38" s="533"/>
      <c r="S38" s="533"/>
      <c r="T38" s="533"/>
      <c r="U38" s="533"/>
      <c r="V38" s="533"/>
    </row>
    <row r="39" spans="1:55" s="3" customFormat="1" ht="13.5" customHeight="1">
      <c r="C39" s="5" t="s">
        <v>415</v>
      </c>
      <c r="E39" s="533" t="str">
        <f>IF(報告書第一面!I44="","",報告書第一面!I44)</f>
        <v/>
      </c>
      <c r="F39" s="533"/>
      <c r="G39" s="533"/>
      <c r="H39" s="533"/>
      <c r="I39" s="533"/>
      <c r="J39" s="533"/>
      <c r="K39" s="533"/>
      <c r="L39" s="533"/>
      <c r="M39" s="533"/>
      <c r="N39" s="533"/>
      <c r="O39" s="533"/>
      <c r="P39" s="533"/>
      <c r="Q39" s="533"/>
      <c r="R39" s="533"/>
      <c r="S39" s="533"/>
      <c r="T39" s="533"/>
      <c r="U39" s="533"/>
      <c r="V39" s="533"/>
    </row>
    <row r="40" spans="1:55" s="3" customFormat="1" ht="13.5" customHeight="1">
      <c r="C40" s="5" t="s">
        <v>416</v>
      </c>
      <c r="E40" s="533" t="str">
        <f>IF(報告書第一面!I45="","",報告書第一面!I45)</f>
        <v/>
      </c>
      <c r="F40" s="533"/>
      <c r="G40" s="533"/>
      <c r="H40" s="533"/>
      <c r="I40" s="533"/>
      <c r="J40" s="533"/>
      <c r="K40" s="533"/>
      <c r="L40" s="533"/>
      <c r="M40" s="533"/>
      <c r="N40" s="533"/>
      <c r="O40" s="533"/>
      <c r="P40" s="533"/>
      <c r="Q40" s="533"/>
      <c r="R40" s="533"/>
      <c r="S40" s="533"/>
      <c r="T40" s="533"/>
      <c r="U40" s="533"/>
      <c r="V40" s="533"/>
    </row>
    <row r="41" spans="1:55" s="3" customFormat="1" ht="13.5" customHeight="1">
      <c r="A41" s="9"/>
      <c r="B41" s="9"/>
      <c r="C41" s="5" t="s">
        <v>417</v>
      </c>
      <c r="E41" s="533" t="str">
        <f>IF(報告書第一面!I46="","",報告書第一面!I46)</f>
        <v/>
      </c>
      <c r="F41" s="533"/>
      <c r="G41" s="533"/>
      <c r="H41" s="533"/>
      <c r="I41" s="533"/>
      <c r="J41" s="533"/>
      <c r="K41" s="533"/>
      <c r="L41" s="533"/>
      <c r="M41" s="533"/>
      <c r="N41" s="533"/>
      <c r="O41" s="533"/>
      <c r="P41" s="533"/>
      <c r="Q41" s="533"/>
      <c r="R41" s="533"/>
      <c r="S41" s="533"/>
      <c r="T41" s="533"/>
      <c r="U41" s="533"/>
      <c r="V41" s="533"/>
    </row>
    <row r="42" spans="1:55" ht="13.5" customHeight="1">
      <c r="A42" s="3"/>
      <c r="B42" s="7" t="s">
        <v>628</v>
      </c>
      <c r="C42" s="7"/>
      <c r="D42" s="7"/>
      <c r="E42" s="27"/>
      <c r="F42" s="7"/>
      <c r="G42" s="7"/>
      <c r="H42" s="7"/>
      <c r="I42" s="7"/>
      <c r="J42" s="7"/>
      <c r="K42" s="7"/>
      <c r="L42" s="7"/>
      <c r="M42" s="7"/>
      <c r="N42" s="7"/>
      <c r="O42" s="7"/>
      <c r="P42" s="7"/>
      <c r="Q42" s="7"/>
      <c r="R42" s="7"/>
      <c r="S42" s="75"/>
      <c r="T42" s="75"/>
      <c r="U42" s="27"/>
      <c r="V42" s="27"/>
    </row>
    <row r="43" spans="1:55" ht="13.5" customHeight="1">
      <c r="A43" s="3"/>
      <c r="B43" s="3"/>
      <c r="C43" s="5" t="s">
        <v>629</v>
      </c>
      <c r="D43" s="3"/>
      <c r="E43" s="4"/>
      <c r="F43" s="3" t="s">
        <v>37</v>
      </c>
      <c r="H43" s="3"/>
      <c r="I43" s="2"/>
      <c r="J43" s="1" t="s">
        <v>198</v>
      </c>
      <c r="K43" s="3"/>
      <c r="L43" s="3"/>
      <c r="M43" s="3"/>
      <c r="O43" s="1" t="s">
        <v>173</v>
      </c>
      <c r="P43" s="3"/>
      <c r="R43" s="3"/>
      <c r="S43" s="30"/>
      <c r="T43" s="30"/>
      <c r="BA43" s="9" t="b">
        <f>報告書第一面!BA48</f>
        <v>0</v>
      </c>
      <c r="BB43" s="9" t="b">
        <f>報告書第一面!BB48</f>
        <v>0</v>
      </c>
      <c r="BC43" s="9" t="b">
        <f>報告書第一面!BD48</f>
        <v>0</v>
      </c>
    </row>
    <row r="44" spans="1:55" ht="24.9" customHeight="1">
      <c r="A44" s="3"/>
      <c r="B44" s="3"/>
      <c r="C44" s="77" t="s">
        <v>630</v>
      </c>
      <c r="E44" s="536" t="str">
        <f ca="1">報告書第一面!R49&amp;報告書第一面!H50</f>
        <v/>
      </c>
      <c r="F44" s="537"/>
      <c r="G44" s="537"/>
      <c r="H44" s="537"/>
      <c r="I44" s="537"/>
      <c r="J44" s="537"/>
      <c r="K44" s="537"/>
      <c r="L44" s="537"/>
      <c r="M44" s="537"/>
      <c r="N44" s="537"/>
      <c r="O44" s="537"/>
      <c r="P44" s="537"/>
      <c r="Q44" s="537"/>
      <c r="R44" s="537"/>
      <c r="S44" s="537"/>
      <c r="T44" s="537"/>
      <c r="U44" s="537"/>
      <c r="V44" s="537"/>
    </row>
    <row r="45" spans="1:55" ht="13.5" customHeight="1">
      <c r="C45" s="12" t="s">
        <v>631</v>
      </c>
      <c r="E45" s="30"/>
      <c r="F45" s="20" t="s">
        <v>638</v>
      </c>
      <c r="G45" s="11" t="str">
        <f>IF(ISBLANK(報告書第一面!Q53),"",報告書第一面!Q53)</f>
        <v>令和</v>
      </c>
      <c r="H45" s="9" t="str">
        <f>IF(報告書第一面!S53=0,"",報告書第一面!S53)</f>
        <v/>
      </c>
      <c r="I45" s="20" t="s">
        <v>149</v>
      </c>
      <c r="J45" s="9" t="str">
        <f>IF(報告書第一面!U53=0,"",報告書第一面!U53)</f>
        <v/>
      </c>
      <c r="K45" s="20" t="s">
        <v>237</v>
      </c>
      <c r="L45" s="20"/>
      <c r="M45" s="20"/>
      <c r="N45" s="20"/>
      <c r="O45" s="30"/>
      <c r="P45" s="20" t="s">
        <v>155</v>
      </c>
      <c r="R45" s="29"/>
      <c r="BA45" s="9" t="b">
        <f>報告書第一面!BA53</f>
        <v>0</v>
      </c>
      <c r="BB45" s="9" t="b">
        <f ca="1">報告書第一面!BB53</f>
        <v>0</v>
      </c>
    </row>
    <row r="46" spans="1:55" ht="15" customHeight="1">
      <c r="C46" s="9" t="s">
        <v>632</v>
      </c>
      <c r="E46" s="308" t="str">
        <f ca="1">IF(報告書第一面!O54="","",報告書第一面!O54)</f>
        <v/>
      </c>
      <c r="F46" s="308"/>
      <c r="G46" s="308"/>
      <c r="H46" s="308"/>
      <c r="I46" s="308"/>
      <c r="J46" s="308"/>
      <c r="K46" s="308"/>
      <c r="L46" s="308"/>
      <c r="M46" s="308"/>
      <c r="N46" s="308"/>
      <c r="O46" s="308"/>
      <c r="P46" s="308"/>
      <c r="Q46" s="308"/>
      <c r="R46" s="308"/>
      <c r="S46" s="308"/>
      <c r="T46" s="308"/>
      <c r="U46" s="308"/>
      <c r="V46" s="308"/>
    </row>
    <row r="47" spans="1:55" ht="15" customHeight="1">
      <c r="E47" s="374"/>
      <c r="F47" s="375"/>
      <c r="G47" s="375"/>
      <c r="H47" s="375"/>
      <c r="I47" s="375"/>
      <c r="J47" s="375"/>
      <c r="K47" s="375"/>
      <c r="L47" s="375"/>
      <c r="M47" s="375"/>
      <c r="N47" s="375"/>
      <c r="O47" s="375"/>
      <c r="P47" s="375"/>
      <c r="Q47" s="375"/>
      <c r="R47" s="375"/>
      <c r="S47" s="375"/>
      <c r="T47" s="375"/>
      <c r="U47" s="375"/>
      <c r="V47" s="375"/>
    </row>
    <row r="48" spans="1:55" ht="13.5" customHeight="1">
      <c r="B48" s="9" t="s">
        <v>633</v>
      </c>
      <c r="E48" s="30"/>
      <c r="F48" s="20"/>
      <c r="G48" s="29"/>
      <c r="H48" s="29"/>
      <c r="I48" s="29"/>
      <c r="J48" s="29"/>
      <c r="K48" s="29"/>
      <c r="L48" s="29"/>
      <c r="M48" s="29"/>
      <c r="N48" s="29"/>
      <c r="O48" s="29"/>
      <c r="P48" s="29"/>
    </row>
    <row r="49" spans="1:55" ht="13.5" customHeight="1">
      <c r="C49" s="58" t="s">
        <v>609</v>
      </c>
      <c r="D49" s="3"/>
      <c r="E49" s="3"/>
      <c r="F49" s="58"/>
      <c r="G49" s="2" t="str">
        <f>IF(報告書第三面!N4="","",報告書第三面!N4)</f>
        <v/>
      </c>
      <c r="H49" s="3" t="s">
        <v>643</v>
      </c>
      <c r="I49" s="3" t="str">
        <f>IF(報告書第三面!Q4="","",報告書第三面!Q4)</f>
        <v/>
      </c>
      <c r="J49" s="3" t="s">
        <v>644</v>
      </c>
      <c r="K49" s="3" t="str">
        <f>IF(報告書第三面!S4="","",報告書第三面!S4)</f>
        <v/>
      </c>
      <c r="L49" s="3" t="s">
        <v>645</v>
      </c>
      <c r="M49" s="58"/>
      <c r="N49" s="58"/>
      <c r="O49" s="3"/>
      <c r="P49" s="3"/>
      <c r="Q49" s="3"/>
      <c r="R49" s="3"/>
      <c r="S49" s="3"/>
      <c r="T49" s="3"/>
      <c r="U49" s="3"/>
      <c r="V49" s="3"/>
    </row>
    <row r="50" spans="1:55" ht="13.5" customHeight="1">
      <c r="A50" s="3"/>
      <c r="B50" s="3"/>
      <c r="C50" s="58" t="s">
        <v>610</v>
      </c>
      <c r="D50" s="3"/>
      <c r="E50" s="70"/>
      <c r="F50" s="3" t="s">
        <v>642</v>
      </c>
      <c r="G50" s="2" t="str">
        <f>IF(報告書第三面!N5="","",報告書第三面!N5)</f>
        <v/>
      </c>
      <c r="H50" s="3" t="s">
        <v>149</v>
      </c>
      <c r="I50" s="3" t="str">
        <f>IF(報告書第三面!Q5="","",報告書第三面!Q5)</f>
        <v/>
      </c>
      <c r="J50" s="3" t="s">
        <v>682</v>
      </c>
      <c r="K50" s="3" t="str">
        <f>IF(報告書第三面!S5="","",報告書第三面!S5)</f>
        <v/>
      </c>
      <c r="L50" s="3" t="s">
        <v>45</v>
      </c>
      <c r="M50" s="58"/>
      <c r="N50" s="58"/>
      <c r="O50" s="3" t="s">
        <v>268</v>
      </c>
      <c r="P50" s="3"/>
      <c r="Q50" s="2"/>
      <c r="S50" s="3"/>
      <c r="T50" s="3"/>
      <c r="U50" s="3"/>
      <c r="V50" s="3"/>
      <c r="BA50" s="9" t="b">
        <f>報告書第三面!BA5</f>
        <v>0</v>
      </c>
      <c r="BB50" s="9" t="b">
        <f>報告書第三面!BB5</f>
        <v>0</v>
      </c>
    </row>
    <row r="51" spans="1:55" ht="13.5" customHeight="1">
      <c r="A51" s="3"/>
      <c r="B51" s="3"/>
      <c r="C51" s="58" t="s">
        <v>639</v>
      </c>
      <c r="D51" s="3"/>
      <c r="E51" s="70"/>
      <c r="F51" s="3" t="s">
        <v>642</v>
      </c>
      <c r="G51" s="2" t="str">
        <f>IF(報告書第三面!N6="","",報告書第三面!N6)</f>
        <v/>
      </c>
      <c r="H51" s="3" t="s">
        <v>149</v>
      </c>
      <c r="I51" s="3" t="str">
        <f>IF(報告書第三面!Q6="","",報告書第三面!Q6)</f>
        <v/>
      </c>
      <c r="J51" s="3" t="s">
        <v>682</v>
      </c>
      <c r="K51" s="3" t="str">
        <f>IF(報告書第三面!S6="","",報告書第三面!S6)</f>
        <v/>
      </c>
      <c r="L51" s="3" t="s">
        <v>45</v>
      </c>
      <c r="M51" s="58"/>
      <c r="N51" s="58"/>
      <c r="O51" s="3" t="s">
        <v>268</v>
      </c>
      <c r="P51" s="3"/>
      <c r="Q51" s="2"/>
      <c r="S51" s="3" t="s">
        <v>646</v>
      </c>
      <c r="T51" s="3"/>
      <c r="U51" s="3"/>
      <c r="V51" s="3"/>
      <c r="BA51" s="9" t="b">
        <f>報告書第三面!BA6</f>
        <v>0</v>
      </c>
      <c r="BB51" s="9" t="b">
        <f>報告書第三面!BB6</f>
        <v>0</v>
      </c>
      <c r="BC51" s="9" t="b">
        <f>報告書第三面!BC6</f>
        <v>0</v>
      </c>
    </row>
    <row r="52" spans="1:55" ht="13.5" customHeight="1">
      <c r="A52" s="3"/>
      <c r="B52" s="3"/>
      <c r="C52" s="58" t="s">
        <v>640</v>
      </c>
      <c r="D52" s="3"/>
      <c r="E52" s="70"/>
      <c r="F52" s="3" t="s">
        <v>642</v>
      </c>
      <c r="G52" s="2" t="str">
        <f>IF(報告書第三面!N7="","",報告書第三面!N7)</f>
        <v/>
      </c>
      <c r="H52" s="3" t="s">
        <v>149</v>
      </c>
      <c r="I52" s="3" t="str">
        <f>IF(報告書第三面!Q7="","",報告書第三面!Q7)</f>
        <v/>
      </c>
      <c r="J52" s="3" t="s">
        <v>682</v>
      </c>
      <c r="K52" s="3" t="str">
        <f>IF(報告書第三面!S7="","",報告書第三面!S7)</f>
        <v/>
      </c>
      <c r="L52" s="3" t="s">
        <v>45</v>
      </c>
      <c r="M52" s="58"/>
      <c r="N52" s="58"/>
      <c r="O52" s="3" t="s">
        <v>268</v>
      </c>
      <c r="P52" s="3"/>
      <c r="Q52" s="2"/>
      <c r="S52" s="3" t="s">
        <v>646</v>
      </c>
      <c r="T52" s="3"/>
      <c r="U52" s="3"/>
      <c r="V52" s="3"/>
      <c r="BA52" s="9" t="b">
        <f>報告書第三面!BA7</f>
        <v>0</v>
      </c>
      <c r="BB52" s="9" t="b">
        <f>報告書第三面!BB7</f>
        <v>0</v>
      </c>
      <c r="BC52" s="9" t="b">
        <f>報告書第三面!BC7</f>
        <v>0</v>
      </c>
    </row>
    <row r="53" spans="1:55" ht="13.5" customHeight="1">
      <c r="A53" s="3"/>
      <c r="B53" s="3"/>
      <c r="C53" s="58" t="s">
        <v>641</v>
      </c>
      <c r="D53" s="3"/>
      <c r="E53" s="70"/>
      <c r="F53" s="3" t="s">
        <v>642</v>
      </c>
      <c r="G53" s="2" t="str">
        <f>IF(報告書第三面!N8="","",報告書第三面!N8)</f>
        <v/>
      </c>
      <c r="H53" s="3" t="s">
        <v>149</v>
      </c>
      <c r="I53" s="3" t="str">
        <f>IF(報告書第三面!Q8="","",報告書第三面!Q8)</f>
        <v/>
      </c>
      <c r="J53" s="3" t="s">
        <v>682</v>
      </c>
      <c r="K53" s="3" t="str">
        <f>IF(報告書第三面!S8="","",報告書第三面!S8)</f>
        <v/>
      </c>
      <c r="L53" s="3" t="s">
        <v>45</v>
      </c>
      <c r="M53" s="58"/>
      <c r="N53" s="58"/>
      <c r="O53" s="3" t="s">
        <v>268</v>
      </c>
      <c r="P53" s="3"/>
      <c r="Q53" s="2"/>
      <c r="S53" s="3" t="s">
        <v>646</v>
      </c>
      <c r="T53" s="3"/>
      <c r="U53" s="3"/>
      <c r="V53" s="3"/>
      <c r="BA53" s="9" t="b">
        <f>報告書第三面!BA8</f>
        <v>0</v>
      </c>
      <c r="BB53" s="9" t="b">
        <f>報告書第三面!BB8</f>
        <v>0</v>
      </c>
      <c r="BC53" s="9" t="b">
        <f>報告書第三面!BC8</f>
        <v>0</v>
      </c>
    </row>
    <row r="54" spans="1:55" ht="13.5" customHeight="1">
      <c r="B54" s="63" t="s">
        <v>634</v>
      </c>
      <c r="C54" s="7"/>
      <c r="D54" s="7"/>
      <c r="E54" s="7"/>
      <c r="F54" s="7"/>
      <c r="G54" s="7"/>
      <c r="H54" s="64"/>
      <c r="I54" s="64"/>
      <c r="J54" s="64"/>
      <c r="K54" s="64"/>
      <c r="L54" s="64"/>
      <c r="M54" s="64"/>
      <c r="N54" s="64"/>
      <c r="O54" s="64"/>
      <c r="P54" s="64"/>
      <c r="Q54" s="64"/>
      <c r="R54" s="64"/>
      <c r="S54" s="7"/>
      <c r="T54" s="7"/>
      <c r="U54" s="27"/>
      <c r="V54" s="27"/>
    </row>
    <row r="55" spans="1:55" ht="13.5" customHeight="1">
      <c r="B55" s="5"/>
      <c r="C55" s="12" t="s">
        <v>460</v>
      </c>
      <c r="E55" s="2"/>
      <c r="F55" s="3" t="s">
        <v>154</v>
      </c>
      <c r="G55" s="2"/>
      <c r="H55" s="3" t="s">
        <v>32</v>
      </c>
      <c r="P55" s="76"/>
      <c r="BA55" s="9" t="b">
        <f>報告書第三面!BA52</f>
        <v>0</v>
      </c>
      <c r="BB55" s="9" t="b">
        <f>報告書第三面!BB52</f>
        <v>0</v>
      </c>
    </row>
    <row r="56" spans="1:55" ht="13.5" customHeight="1">
      <c r="B56" s="5"/>
      <c r="C56" s="12" t="s">
        <v>461</v>
      </c>
      <c r="E56" s="2"/>
      <c r="F56" s="3" t="s">
        <v>154</v>
      </c>
      <c r="G56" s="2"/>
      <c r="H56" s="3" t="s">
        <v>155</v>
      </c>
      <c r="P56" s="76"/>
      <c r="BA56" s="9" t="b">
        <f>報告書第三面!BA53</f>
        <v>0</v>
      </c>
      <c r="BB56" s="9" t="b">
        <f>報告書第三面!BB53</f>
        <v>0</v>
      </c>
    </row>
    <row r="57" spans="1:55" s="10" customFormat="1" ht="24.9" customHeight="1">
      <c r="B57" s="246"/>
      <c r="C57" s="290" t="s">
        <v>635</v>
      </c>
      <c r="E57" s="534"/>
      <c r="F57" s="534"/>
      <c r="G57" s="534"/>
      <c r="H57" s="534"/>
      <c r="I57" s="534"/>
      <c r="J57" s="534"/>
      <c r="K57" s="534"/>
      <c r="L57" s="534"/>
      <c r="M57" s="534"/>
      <c r="N57" s="534"/>
      <c r="O57" s="534"/>
      <c r="P57" s="534"/>
      <c r="Q57" s="534"/>
      <c r="R57" s="534"/>
      <c r="S57" s="534"/>
      <c r="T57" s="534"/>
      <c r="U57" s="534"/>
      <c r="V57" s="534"/>
    </row>
    <row r="58" spans="1:55" ht="14.1" customHeight="1">
      <c r="B58" s="5"/>
      <c r="C58" s="12" t="s">
        <v>636</v>
      </c>
      <c r="E58" s="2"/>
      <c r="F58" s="9" t="s">
        <v>203</v>
      </c>
      <c r="G58" s="11"/>
      <c r="H58" s="9" t="s">
        <v>58</v>
      </c>
      <c r="K58" s="11" t="s">
        <v>637</v>
      </c>
      <c r="L58" s="312" t="str">
        <f>IF(報告書第三面!U54="","",報告書第三面!U54)</f>
        <v/>
      </c>
      <c r="M58" s="535"/>
      <c r="N58" s="9" t="str">
        <f>IF(報告書第三面!W54="","",報告書第三面!W54)</f>
        <v/>
      </c>
      <c r="O58" s="9" t="s">
        <v>262</v>
      </c>
      <c r="P58" s="9" t="str">
        <f>IF(報告書第三面!Y54="","",報告書第三面!Y54)</f>
        <v/>
      </c>
      <c r="Q58" s="9" t="s">
        <v>263</v>
      </c>
      <c r="BA58" s="9" t="b">
        <f>報告書第三面!BA54</f>
        <v>0</v>
      </c>
      <c r="BB58" s="9" t="b">
        <f>報告書第三面!BB54</f>
        <v>0</v>
      </c>
      <c r="BC58" s="9" t="b">
        <f>報告書第三面!BC54</f>
        <v>0</v>
      </c>
    </row>
    <row r="59" spans="1:55" s="10" customFormat="1" ht="14.1" customHeight="1">
      <c r="B59" s="246"/>
      <c r="C59" s="246"/>
      <c r="D59" s="3"/>
      <c r="E59" s="2"/>
      <c r="F59" s="3" t="s">
        <v>269</v>
      </c>
      <c r="G59" s="66"/>
      <c r="H59" s="53"/>
      <c r="I59" s="355"/>
      <c r="J59" s="355"/>
      <c r="K59" s="355"/>
      <c r="L59" s="355"/>
      <c r="M59" s="355"/>
      <c r="N59" s="355"/>
      <c r="O59" s="355"/>
      <c r="P59" s="355"/>
      <c r="Q59" s="355"/>
      <c r="R59" s="355"/>
      <c r="S59" s="355"/>
      <c r="T59" s="355"/>
      <c r="U59" s="355"/>
      <c r="V59" s="291" t="s">
        <v>299</v>
      </c>
    </row>
    <row r="60" spans="1:55" ht="15.9" customHeight="1">
      <c r="C60" s="540" t="s">
        <v>270</v>
      </c>
      <c r="D60" s="78"/>
      <c r="E60" s="27"/>
      <c r="F60" s="27"/>
      <c r="G60" s="27"/>
      <c r="H60" s="27"/>
      <c r="I60" s="27"/>
      <c r="J60" s="27"/>
      <c r="K60" s="27"/>
      <c r="L60" s="27"/>
      <c r="M60" s="27"/>
      <c r="N60" s="27"/>
      <c r="O60" s="27"/>
      <c r="P60" s="27"/>
      <c r="Q60" s="27"/>
      <c r="R60" s="27"/>
      <c r="S60" s="27"/>
      <c r="T60" s="27"/>
      <c r="U60" s="27"/>
      <c r="V60" s="79"/>
    </row>
    <row r="61" spans="1:55" ht="15.9" customHeight="1">
      <c r="C61" s="541"/>
      <c r="D61" s="80"/>
      <c r="V61" s="81"/>
    </row>
    <row r="62" spans="1:55" ht="15.9" customHeight="1">
      <c r="C62" s="542"/>
      <c r="D62" s="82"/>
      <c r="E62" s="17"/>
      <c r="F62" s="17"/>
      <c r="G62" s="17"/>
      <c r="H62" s="17"/>
      <c r="I62" s="17"/>
      <c r="J62" s="17"/>
      <c r="K62" s="17"/>
      <c r="L62" s="17"/>
      <c r="M62" s="17"/>
      <c r="N62" s="17"/>
      <c r="O62" s="17"/>
      <c r="P62" s="17"/>
      <c r="Q62" s="17"/>
      <c r="R62" s="17"/>
      <c r="S62" s="17"/>
      <c r="T62" s="17"/>
      <c r="U62" s="17"/>
      <c r="V62" s="83"/>
    </row>
    <row r="63" spans="1:55" ht="12.9" customHeight="1">
      <c r="V63" s="207" t="s">
        <v>736</v>
      </c>
    </row>
  </sheetData>
  <sheetProtection sheet="1" selectLockedCells="1"/>
  <mergeCells count="47">
    <mergeCell ref="P2:Q2"/>
    <mergeCell ref="E7:V7"/>
    <mergeCell ref="E8:V8"/>
    <mergeCell ref="E9:V9"/>
    <mergeCell ref="U2:V2"/>
    <mergeCell ref="C60:C62"/>
    <mergeCell ref="L28:N28"/>
    <mergeCell ref="L33:N33"/>
    <mergeCell ref="E32:V32"/>
    <mergeCell ref="E34:V34"/>
    <mergeCell ref="E35:V35"/>
    <mergeCell ref="E36:V36"/>
    <mergeCell ref="E38:V38"/>
    <mergeCell ref="S28:U28"/>
    <mergeCell ref="S29:U29"/>
    <mergeCell ref="S33:U33"/>
    <mergeCell ref="E30:V30"/>
    <mergeCell ref="E31:V31"/>
    <mergeCell ref="E39:V39"/>
    <mergeCell ref="B17:D17"/>
    <mergeCell ref="B27:D27"/>
    <mergeCell ref="B4:V4"/>
    <mergeCell ref="B3:V3"/>
    <mergeCell ref="S18:U18"/>
    <mergeCell ref="L18:N18"/>
    <mergeCell ref="E24:V24"/>
    <mergeCell ref="E25:V25"/>
    <mergeCell ref="E26:V26"/>
    <mergeCell ref="E15:V15"/>
    <mergeCell ref="E22:V22"/>
    <mergeCell ref="E12:V12"/>
    <mergeCell ref="E13:V13"/>
    <mergeCell ref="E14:V14"/>
    <mergeCell ref="E10:V10"/>
    <mergeCell ref="S19:U19"/>
    <mergeCell ref="S23:U23"/>
    <mergeCell ref="L23:N23"/>
    <mergeCell ref="E20:V20"/>
    <mergeCell ref="E21:V21"/>
    <mergeCell ref="I59:U59"/>
    <mergeCell ref="E46:V46"/>
    <mergeCell ref="E57:V57"/>
    <mergeCell ref="L58:M58"/>
    <mergeCell ref="E40:V40"/>
    <mergeCell ref="E41:V41"/>
    <mergeCell ref="E44:V44"/>
    <mergeCell ref="E47:V47"/>
  </mergeCells>
  <phoneticPr fontId="2"/>
  <pageMargins left="0.59055118110236227" right="0.39370078740157483" top="0.39370078740157483" bottom="0.19685039370078741" header="0" footer="0"/>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k_概要書_指摘_要是正">
              <controlPr defaultSize="0" autoFill="0" autoLine="0" autoPict="0">
                <anchor moveWithCells="1">
                  <from>
                    <xdr:col>4</xdr:col>
                    <xdr:colOff>0</xdr:colOff>
                    <xdr:row>41</xdr:row>
                    <xdr:rowOff>160020</xdr:rowOff>
                  </from>
                  <to>
                    <xdr:col>5</xdr:col>
                    <xdr:colOff>83820</xdr:colOff>
                    <xdr:row>43</xdr:row>
                    <xdr:rowOff>30480</xdr:rowOff>
                  </to>
                </anchor>
              </controlPr>
            </control>
          </mc:Choice>
        </mc:AlternateContent>
        <mc:AlternateContent xmlns:mc="http://schemas.openxmlformats.org/markup-compatibility/2006">
          <mc:Choice Requires="x14">
            <control shapeId="13314" r:id="rId5" name="chk_概要書_指摘_既存不適格">
              <controlPr defaultSize="0" autoFill="0" autoLine="0" autoPict="0">
                <anchor moveWithCells="1">
                  <from>
                    <xdr:col>8</xdr:col>
                    <xdr:colOff>0</xdr:colOff>
                    <xdr:row>41</xdr:row>
                    <xdr:rowOff>160020</xdr:rowOff>
                  </from>
                  <to>
                    <xdr:col>9</xdr:col>
                    <xdr:colOff>83820</xdr:colOff>
                    <xdr:row>43</xdr:row>
                    <xdr:rowOff>30480</xdr:rowOff>
                  </to>
                </anchor>
              </controlPr>
            </control>
          </mc:Choice>
        </mc:AlternateContent>
        <mc:AlternateContent xmlns:mc="http://schemas.openxmlformats.org/markup-compatibility/2006">
          <mc:Choice Requires="x14">
            <control shapeId="13316" r:id="rId6" name="chk_概要書_指摘_指摘なし">
              <controlPr defaultSize="0" autoFill="0" autoLine="0" autoPict="0">
                <anchor moveWithCells="1">
                  <from>
                    <xdr:col>13</xdr:col>
                    <xdr:colOff>220980</xdr:colOff>
                    <xdr:row>41</xdr:row>
                    <xdr:rowOff>160020</xdr:rowOff>
                  </from>
                  <to>
                    <xdr:col>14</xdr:col>
                    <xdr:colOff>83820</xdr:colOff>
                    <xdr:row>43</xdr:row>
                    <xdr:rowOff>30480</xdr:rowOff>
                  </to>
                </anchor>
              </controlPr>
            </control>
          </mc:Choice>
        </mc:AlternateContent>
        <mc:AlternateContent xmlns:mc="http://schemas.openxmlformats.org/markup-compatibility/2006">
          <mc:Choice Requires="x14">
            <control shapeId="13317" r:id="rId7" name="chk_概要書_改善予定_有">
              <controlPr defaultSize="0" autoFill="0" autoLine="0" autoPict="0">
                <anchor moveWithCells="1">
                  <from>
                    <xdr:col>4</xdr:col>
                    <xdr:colOff>7620</xdr:colOff>
                    <xdr:row>43</xdr:row>
                    <xdr:rowOff>297180</xdr:rowOff>
                  </from>
                  <to>
                    <xdr:col>5</xdr:col>
                    <xdr:colOff>99060</xdr:colOff>
                    <xdr:row>45</xdr:row>
                    <xdr:rowOff>22860</xdr:rowOff>
                  </to>
                </anchor>
              </controlPr>
            </control>
          </mc:Choice>
        </mc:AlternateContent>
        <mc:AlternateContent xmlns:mc="http://schemas.openxmlformats.org/markup-compatibility/2006">
          <mc:Choice Requires="x14">
            <control shapeId="13318" r:id="rId8" name="chk_概要書_改善予定_無">
              <controlPr defaultSize="0" autoFill="0" autoLine="0" autoPict="0">
                <anchor moveWithCells="1">
                  <from>
                    <xdr:col>14</xdr:col>
                    <xdr:colOff>22860</xdr:colOff>
                    <xdr:row>43</xdr:row>
                    <xdr:rowOff>304800</xdr:rowOff>
                  </from>
                  <to>
                    <xdr:col>15</xdr:col>
                    <xdr:colOff>106680</xdr:colOff>
                    <xdr:row>45</xdr:row>
                    <xdr:rowOff>30480</xdr:rowOff>
                  </to>
                </anchor>
              </controlPr>
            </control>
          </mc:Choice>
        </mc:AlternateContent>
        <mc:AlternateContent xmlns:mc="http://schemas.openxmlformats.org/markup-compatibility/2006">
          <mc:Choice Requires="x14">
            <control shapeId="13319" r:id="rId9" name="chk_概要書_前回の調査_実施">
              <controlPr defaultSize="0" autoFill="0" autoLine="0" autoPict="0">
                <anchor moveWithCells="1">
                  <from>
                    <xdr:col>3</xdr:col>
                    <xdr:colOff>1257300</xdr:colOff>
                    <xdr:row>49</xdr:row>
                    <xdr:rowOff>0</xdr:rowOff>
                  </from>
                  <to>
                    <xdr:col>5</xdr:col>
                    <xdr:colOff>76200</xdr:colOff>
                    <xdr:row>50</xdr:row>
                    <xdr:rowOff>38100</xdr:rowOff>
                  </to>
                </anchor>
              </controlPr>
            </control>
          </mc:Choice>
        </mc:AlternateContent>
        <mc:AlternateContent xmlns:mc="http://schemas.openxmlformats.org/markup-compatibility/2006">
          <mc:Choice Requires="x14">
            <control shapeId="13320" r:id="rId10" name="chk_概要書_防火設備の検査_実施">
              <controlPr defaultSize="0" autoFill="0" autoLine="0" autoPict="0">
                <anchor moveWithCells="1">
                  <from>
                    <xdr:col>3</xdr:col>
                    <xdr:colOff>1257300</xdr:colOff>
                    <xdr:row>49</xdr:row>
                    <xdr:rowOff>160020</xdr:rowOff>
                  </from>
                  <to>
                    <xdr:col>5</xdr:col>
                    <xdr:colOff>76200</xdr:colOff>
                    <xdr:row>51</xdr:row>
                    <xdr:rowOff>30480</xdr:rowOff>
                  </to>
                </anchor>
              </controlPr>
            </control>
          </mc:Choice>
        </mc:AlternateContent>
        <mc:AlternateContent xmlns:mc="http://schemas.openxmlformats.org/markup-compatibility/2006">
          <mc:Choice Requires="x14">
            <control shapeId="13321" r:id="rId11" name="chk_概要書_建築設備の検査_実施">
              <controlPr defaultSize="0" autoFill="0" autoLine="0" autoPict="0">
                <anchor moveWithCells="1">
                  <from>
                    <xdr:col>3</xdr:col>
                    <xdr:colOff>1257300</xdr:colOff>
                    <xdr:row>50</xdr:row>
                    <xdr:rowOff>152400</xdr:rowOff>
                  </from>
                  <to>
                    <xdr:col>5</xdr:col>
                    <xdr:colOff>76200</xdr:colOff>
                    <xdr:row>52</xdr:row>
                    <xdr:rowOff>22860</xdr:rowOff>
                  </to>
                </anchor>
              </controlPr>
            </control>
          </mc:Choice>
        </mc:AlternateContent>
        <mc:AlternateContent xmlns:mc="http://schemas.openxmlformats.org/markup-compatibility/2006">
          <mc:Choice Requires="x14">
            <control shapeId="13322" r:id="rId12" name="chk_概要書_前回の調査_未実施">
              <controlPr defaultSize="0" autoFill="0" autoLine="0" autoPict="0">
                <anchor moveWithCells="1">
                  <from>
                    <xdr:col>13</xdr:col>
                    <xdr:colOff>198120</xdr:colOff>
                    <xdr:row>49</xdr:row>
                    <xdr:rowOff>0</xdr:rowOff>
                  </from>
                  <to>
                    <xdr:col>14</xdr:col>
                    <xdr:colOff>60960</xdr:colOff>
                    <xdr:row>50</xdr:row>
                    <xdr:rowOff>38100</xdr:rowOff>
                  </to>
                </anchor>
              </controlPr>
            </control>
          </mc:Choice>
        </mc:AlternateContent>
        <mc:AlternateContent xmlns:mc="http://schemas.openxmlformats.org/markup-compatibility/2006">
          <mc:Choice Requires="x14">
            <control shapeId="13323" r:id="rId13" name="chk_概要書_防火設備の検査_未実施">
              <controlPr defaultSize="0" autoFill="0" autoLine="0" autoPict="0">
                <anchor moveWithCells="1">
                  <from>
                    <xdr:col>13</xdr:col>
                    <xdr:colOff>198120</xdr:colOff>
                    <xdr:row>49</xdr:row>
                    <xdr:rowOff>160020</xdr:rowOff>
                  </from>
                  <to>
                    <xdr:col>14</xdr:col>
                    <xdr:colOff>60960</xdr:colOff>
                    <xdr:row>51</xdr:row>
                    <xdr:rowOff>30480</xdr:rowOff>
                  </to>
                </anchor>
              </controlPr>
            </control>
          </mc:Choice>
        </mc:AlternateContent>
        <mc:AlternateContent xmlns:mc="http://schemas.openxmlformats.org/markup-compatibility/2006">
          <mc:Choice Requires="x14">
            <control shapeId="13324" r:id="rId14" name="chk_概要書_建築設備の検査_未実施">
              <controlPr defaultSize="0" autoFill="0" autoLine="0" autoPict="0">
                <anchor moveWithCells="1">
                  <from>
                    <xdr:col>13</xdr:col>
                    <xdr:colOff>198120</xdr:colOff>
                    <xdr:row>50</xdr:row>
                    <xdr:rowOff>152400</xdr:rowOff>
                  </from>
                  <to>
                    <xdr:col>14</xdr:col>
                    <xdr:colOff>60960</xdr:colOff>
                    <xdr:row>52</xdr:row>
                    <xdr:rowOff>22860</xdr:rowOff>
                  </to>
                </anchor>
              </controlPr>
            </control>
          </mc:Choice>
        </mc:AlternateContent>
        <mc:AlternateContent xmlns:mc="http://schemas.openxmlformats.org/markup-compatibility/2006">
          <mc:Choice Requires="x14">
            <control shapeId="13325" r:id="rId15" name="chk_概要書_不具合等_有">
              <controlPr defaultSize="0" autoFill="0" autoLine="0" autoPict="0">
                <anchor moveWithCells="1">
                  <from>
                    <xdr:col>3</xdr:col>
                    <xdr:colOff>1257300</xdr:colOff>
                    <xdr:row>53</xdr:row>
                    <xdr:rowOff>160020</xdr:rowOff>
                  </from>
                  <to>
                    <xdr:col>5</xdr:col>
                    <xdr:colOff>76200</xdr:colOff>
                    <xdr:row>55</xdr:row>
                    <xdr:rowOff>30480</xdr:rowOff>
                  </to>
                </anchor>
              </controlPr>
            </control>
          </mc:Choice>
        </mc:AlternateContent>
        <mc:AlternateContent xmlns:mc="http://schemas.openxmlformats.org/markup-compatibility/2006">
          <mc:Choice Requires="x14">
            <control shapeId="13326" r:id="rId16" name="chk_概要書_不具合等_無">
              <controlPr defaultSize="0" autoFill="0" autoLine="0" autoPict="0">
                <anchor moveWithCells="1">
                  <from>
                    <xdr:col>6</xdr:col>
                    <xdr:colOff>289560</xdr:colOff>
                    <xdr:row>53</xdr:row>
                    <xdr:rowOff>160020</xdr:rowOff>
                  </from>
                  <to>
                    <xdr:col>7</xdr:col>
                    <xdr:colOff>99060</xdr:colOff>
                    <xdr:row>55</xdr:row>
                    <xdr:rowOff>30480</xdr:rowOff>
                  </to>
                </anchor>
              </controlPr>
            </control>
          </mc:Choice>
        </mc:AlternateContent>
        <mc:AlternateContent xmlns:mc="http://schemas.openxmlformats.org/markup-compatibility/2006">
          <mc:Choice Requires="x14">
            <control shapeId="13327" r:id="rId17" name="chk_概要書_不具合等の記録_有">
              <controlPr defaultSize="0" autoFill="0" autoLine="0" autoPict="0">
                <anchor moveWithCells="1">
                  <from>
                    <xdr:col>3</xdr:col>
                    <xdr:colOff>1257300</xdr:colOff>
                    <xdr:row>54</xdr:row>
                    <xdr:rowOff>160020</xdr:rowOff>
                  </from>
                  <to>
                    <xdr:col>5</xdr:col>
                    <xdr:colOff>76200</xdr:colOff>
                    <xdr:row>56</xdr:row>
                    <xdr:rowOff>30480</xdr:rowOff>
                  </to>
                </anchor>
              </controlPr>
            </control>
          </mc:Choice>
        </mc:AlternateContent>
        <mc:AlternateContent xmlns:mc="http://schemas.openxmlformats.org/markup-compatibility/2006">
          <mc:Choice Requires="x14">
            <control shapeId="13328" r:id="rId18" name="chk_概要書_不具合等の記録_無">
              <controlPr defaultSize="0" autoFill="0" autoLine="0" autoPict="0">
                <anchor moveWithCells="1">
                  <from>
                    <xdr:col>6</xdr:col>
                    <xdr:colOff>289560</xdr:colOff>
                    <xdr:row>54</xdr:row>
                    <xdr:rowOff>160020</xdr:rowOff>
                  </from>
                  <to>
                    <xdr:col>7</xdr:col>
                    <xdr:colOff>99060</xdr:colOff>
                    <xdr:row>56</xdr:row>
                    <xdr:rowOff>30480</xdr:rowOff>
                  </to>
                </anchor>
              </controlPr>
            </control>
          </mc:Choice>
        </mc:AlternateContent>
        <mc:AlternateContent xmlns:mc="http://schemas.openxmlformats.org/markup-compatibility/2006">
          <mc:Choice Requires="x14">
            <control shapeId="13329" r:id="rId19" name="chk_概要書_改善の状況_実施済">
              <controlPr defaultSize="0" autoFill="0" autoLine="0" autoPict="0">
                <anchor moveWithCells="1">
                  <from>
                    <xdr:col>3</xdr:col>
                    <xdr:colOff>1257300</xdr:colOff>
                    <xdr:row>56</xdr:row>
                    <xdr:rowOff>304800</xdr:rowOff>
                  </from>
                  <to>
                    <xdr:col>5</xdr:col>
                    <xdr:colOff>76200</xdr:colOff>
                    <xdr:row>58</xdr:row>
                    <xdr:rowOff>30480</xdr:rowOff>
                  </to>
                </anchor>
              </controlPr>
            </control>
          </mc:Choice>
        </mc:AlternateContent>
        <mc:AlternateContent xmlns:mc="http://schemas.openxmlformats.org/markup-compatibility/2006">
          <mc:Choice Requires="x14">
            <control shapeId="13330" r:id="rId20" name="chk_概要書_改善の状況_改善予定">
              <controlPr defaultSize="0" autoFill="0" autoLine="0" autoPict="0">
                <anchor moveWithCells="1">
                  <from>
                    <xdr:col>6</xdr:col>
                    <xdr:colOff>297180</xdr:colOff>
                    <xdr:row>56</xdr:row>
                    <xdr:rowOff>304800</xdr:rowOff>
                  </from>
                  <to>
                    <xdr:col>7</xdr:col>
                    <xdr:colOff>106680</xdr:colOff>
                    <xdr:row>58</xdr:row>
                    <xdr:rowOff>30480</xdr:rowOff>
                  </to>
                </anchor>
              </controlPr>
            </control>
          </mc:Choice>
        </mc:AlternateContent>
        <mc:AlternateContent xmlns:mc="http://schemas.openxmlformats.org/markup-compatibility/2006">
          <mc:Choice Requires="x14">
            <control shapeId="13331" r:id="rId21" name="chk_概要書_改善の状況_予定なし">
              <controlPr defaultSize="0" autoFill="0" autoLine="0" autoPict="0">
                <anchor moveWithCells="1">
                  <from>
                    <xdr:col>3</xdr:col>
                    <xdr:colOff>1257300</xdr:colOff>
                    <xdr:row>57</xdr:row>
                    <xdr:rowOff>160020</xdr:rowOff>
                  </from>
                  <to>
                    <xdr:col>5</xdr:col>
                    <xdr:colOff>76200</xdr:colOff>
                    <xdr:row>59</xdr:row>
                    <xdr:rowOff>30480</xdr:rowOff>
                  </to>
                </anchor>
              </controlPr>
            </control>
          </mc:Choice>
        </mc:AlternateContent>
        <mc:AlternateContent xmlns:mc="http://schemas.openxmlformats.org/markup-compatibility/2006">
          <mc:Choice Requires="x14">
            <control shapeId="2" r:id="rId22" name="chk_概要書_昇降機等の検査_実施">
              <controlPr defaultSize="0" autoFill="0" autoLine="0" autoPict="0">
                <anchor moveWithCells="1">
                  <from>
                    <xdr:col>3</xdr:col>
                    <xdr:colOff>1257300</xdr:colOff>
                    <xdr:row>51</xdr:row>
                    <xdr:rowOff>152400</xdr:rowOff>
                  </from>
                  <to>
                    <xdr:col>5</xdr:col>
                    <xdr:colOff>76200</xdr:colOff>
                    <xdr:row>53</xdr:row>
                    <xdr:rowOff>22860</xdr:rowOff>
                  </to>
                </anchor>
              </controlPr>
            </control>
          </mc:Choice>
        </mc:AlternateContent>
        <mc:AlternateContent xmlns:mc="http://schemas.openxmlformats.org/markup-compatibility/2006">
          <mc:Choice Requires="x14">
            <control shapeId="13333" r:id="rId23" name="chk_概要書_昇降機等の検査_未実施">
              <controlPr defaultSize="0" autoFill="0" autoLine="0" autoPict="0">
                <anchor moveWithCells="1">
                  <from>
                    <xdr:col>13</xdr:col>
                    <xdr:colOff>198120</xdr:colOff>
                    <xdr:row>51</xdr:row>
                    <xdr:rowOff>152400</xdr:rowOff>
                  </from>
                  <to>
                    <xdr:col>14</xdr:col>
                    <xdr:colOff>60960</xdr:colOff>
                    <xdr:row>53</xdr:row>
                    <xdr:rowOff>22860</xdr:rowOff>
                  </to>
                </anchor>
              </controlPr>
            </control>
          </mc:Choice>
        </mc:AlternateContent>
        <mc:AlternateContent xmlns:mc="http://schemas.openxmlformats.org/markup-compatibility/2006">
          <mc:Choice Requires="x14">
            <control shapeId="13335" r:id="rId24" name="chk_概要書_防火設備の検査_対象外">
              <controlPr defaultSize="0" autoFill="0" autoLine="0" autoPict="0">
                <anchor moveWithCells="1">
                  <from>
                    <xdr:col>17</xdr:col>
                    <xdr:colOff>68580</xdr:colOff>
                    <xdr:row>49</xdr:row>
                    <xdr:rowOff>160020</xdr:rowOff>
                  </from>
                  <to>
                    <xdr:col>18</xdr:col>
                    <xdr:colOff>83820</xdr:colOff>
                    <xdr:row>51</xdr:row>
                    <xdr:rowOff>30480</xdr:rowOff>
                  </to>
                </anchor>
              </controlPr>
            </control>
          </mc:Choice>
        </mc:AlternateContent>
        <mc:AlternateContent xmlns:mc="http://schemas.openxmlformats.org/markup-compatibility/2006">
          <mc:Choice Requires="x14">
            <control shapeId="13336" r:id="rId25" name="chk_概要書_建築設備の検査_対象外">
              <controlPr defaultSize="0" autoFill="0" autoLine="0" autoPict="0">
                <anchor moveWithCells="1">
                  <from>
                    <xdr:col>17</xdr:col>
                    <xdr:colOff>68580</xdr:colOff>
                    <xdr:row>50</xdr:row>
                    <xdr:rowOff>152400</xdr:rowOff>
                  </from>
                  <to>
                    <xdr:col>18</xdr:col>
                    <xdr:colOff>83820</xdr:colOff>
                    <xdr:row>52</xdr:row>
                    <xdr:rowOff>22860</xdr:rowOff>
                  </to>
                </anchor>
              </controlPr>
            </control>
          </mc:Choice>
        </mc:AlternateContent>
        <mc:AlternateContent xmlns:mc="http://schemas.openxmlformats.org/markup-compatibility/2006">
          <mc:Choice Requires="x14">
            <control shapeId="13337" r:id="rId26" name="chk_概要書_昇降機等の検査_対象外">
              <controlPr defaultSize="0" autoFill="0" autoLine="0" autoPict="0">
                <anchor moveWithCells="1">
                  <from>
                    <xdr:col>17</xdr:col>
                    <xdr:colOff>68580</xdr:colOff>
                    <xdr:row>51</xdr:row>
                    <xdr:rowOff>152400</xdr:rowOff>
                  </from>
                  <to>
                    <xdr:col>18</xdr:col>
                    <xdr:colOff>83820</xdr:colOff>
                    <xdr:row>53</xdr:row>
                    <xdr:rowOff>22860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pageSetUpPr fitToPage="1"/>
  </sheetPr>
  <dimension ref="A1:BF90"/>
  <sheetViews>
    <sheetView tabSelected="1" view="pageBreakPreview" topLeftCell="A20" zoomScaleNormal="100" workbookViewId="0"/>
  </sheetViews>
  <sheetFormatPr defaultColWidth="9" defaultRowHeight="16.5" customHeight="1"/>
  <cols>
    <col min="1" max="1" width="0.88671875" style="9" customWidth="1"/>
    <col min="2" max="2" width="1.88671875" style="9" customWidth="1"/>
    <col min="3" max="3" width="3.33203125" style="9" customWidth="1"/>
    <col min="4" max="4" width="13.6640625" style="9" customWidth="1"/>
    <col min="5" max="5" width="3.88671875" style="9" customWidth="1"/>
    <col min="6" max="25" width="3.33203125" style="9" customWidth="1"/>
    <col min="26" max="26" width="1" style="9" customWidth="1"/>
    <col min="27" max="52" width="4.6640625" style="9" customWidth="1"/>
    <col min="53" max="58" width="9" style="9" hidden="1" customWidth="1"/>
    <col min="59" max="78" width="0" style="9" hidden="1" customWidth="1"/>
    <col min="79" max="16384" width="9" style="9"/>
  </cols>
  <sheetData>
    <row r="1" spans="2:56" ht="15" customHeight="1">
      <c r="B1" s="367" t="s">
        <v>271</v>
      </c>
      <c r="C1" s="367"/>
      <c r="D1" s="367"/>
      <c r="E1" s="367"/>
      <c r="F1" s="367"/>
      <c r="G1" s="367"/>
      <c r="H1" s="367"/>
      <c r="I1" s="367"/>
      <c r="J1" s="367"/>
      <c r="K1" s="367"/>
      <c r="L1" s="367"/>
      <c r="M1" s="367"/>
      <c r="N1" s="367"/>
      <c r="O1" s="367"/>
      <c r="P1" s="367"/>
      <c r="Q1" s="367"/>
      <c r="R1" s="367"/>
      <c r="S1" s="367"/>
      <c r="T1" s="367"/>
      <c r="U1" s="367"/>
      <c r="V1" s="367"/>
      <c r="W1" s="367"/>
      <c r="X1" s="367"/>
      <c r="Y1" s="367"/>
    </row>
    <row r="2" spans="2:56" ht="15" customHeight="1">
      <c r="B2" s="9" t="s">
        <v>272</v>
      </c>
    </row>
    <row r="3" spans="2:56" ht="15" customHeight="1">
      <c r="B3" s="27" t="s">
        <v>647</v>
      </c>
      <c r="C3" s="27"/>
      <c r="D3" s="27"/>
      <c r="E3" s="27"/>
      <c r="F3" s="27"/>
      <c r="G3" s="27"/>
      <c r="H3" s="27"/>
      <c r="I3" s="27"/>
      <c r="J3" s="27"/>
      <c r="K3" s="27"/>
      <c r="L3" s="27"/>
      <c r="M3" s="27"/>
      <c r="N3" s="27"/>
      <c r="O3" s="27"/>
      <c r="P3" s="27"/>
      <c r="Q3" s="27"/>
      <c r="R3" s="27"/>
      <c r="S3" s="27"/>
      <c r="T3" s="27"/>
      <c r="U3" s="27"/>
      <c r="V3" s="27"/>
      <c r="W3" s="27"/>
      <c r="X3" s="27"/>
      <c r="Y3" s="27"/>
    </row>
    <row r="4" spans="2:56" ht="15" customHeight="1">
      <c r="C4" s="12" t="s">
        <v>649</v>
      </c>
      <c r="D4" s="12"/>
      <c r="E4" s="12"/>
      <c r="F4" s="20"/>
      <c r="G4" s="9" t="s">
        <v>273</v>
      </c>
      <c r="O4" s="20"/>
      <c r="P4" s="9" t="s">
        <v>274</v>
      </c>
      <c r="BA4" s="9" t="b">
        <f>報告書第二面!$BA$4</f>
        <v>0</v>
      </c>
      <c r="BB4" s="9" t="b">
        <f>報告書第二面!$BB$4</f>
        <v>0</v>
      </c>
      <c r="BC4" s="9" t="b">
        <f>報告書第二面!$BC$4</f>
        <v>0</v>
      </c>
      <c r="BD4" s="9" t="b">
        <f>報告書第二面!$BD$4</f>
        <v>0</v>
      </c>
    </row>
    <row r="5" spans="2:56" ht="15" customHeight="1">
      <c r="F5" s="20"/>
      <c r="G5" s="9" t="s">
        <v>46</v>
      </c>
      <c r="J5" s="367" t="str">
        <f>IF(報告書第二面!U4="","",報告書第二面!U4)</f>
        <v/>
      </c>
      <c r="K5" s="367"/>
      <c r="L5" s="367"/>
      <c r="M5" s="367"/>
      <c r="N5" s="9" t="s">
        <v>48</v>
      </c>
      <c r="O5" s="20"/>
      <c r="P5" s="9" t="s">
        <v>275</v>
      </c>
    </row>
    <row r="6" spans="2:56" ht="21.9" customHeight="1">
      <c r="C6" s="12" t="s">
        <v>648</v>
      </c>
      <c r="D6" s="12"/>
      <c r="E6" s="12"/>
      <c r="F6" s="566" t="str">
        <f>IF(報告書第二面!G5="","",報告書第二面!G5)</f>
        <v/>
      </c>
      <c r="G6" s="566"/>
      <c r="H6" s="566"/>
      <c r="I6" s="566"/>
      <c r="J6" s="566"/>
      <c r="K6" s="566"/>
      <c r="L6" s="566"/>
      <c r="M6" s="566"/>
      <c r="N6" s="566"/>
      <c r="O6" s="566"/>
      <c r="P6" s="566"/>
      <c r="Q6" s="566"/>
      <c r="R6" s="566"/>
      <c r="S6" s="566"/>
      <c r="T6" s="566"/>
      <c r="U6" s="566"/>
      <c r="V6" s="566"/>
      <c r="W6" s="566"/>
      <c r="X6" s="566"/>
      <c r="Y6" s="566"/>
    </row>
    <row r="7" spans="2:56" ht="17.100000000000001" customHeight="1">
      <c r="B7" s="27" t="s">
        <v>650</v>
      </c>
      <c r="C7" s="27"/>
      <c r="D7" s="27"/>
      <c r="E7" s="27"/>
      <c r="F7" s="27"/>
      <c r="G7" s="27"/>
      <c r="H7" s="119"/>
      <c r="I7" s="119"/>
      <c r="J7" s="119"/>
      <c r="K7" s="27"/>
      <c r="L7" s="27"/>
      <c r="M7" s="27"/>
      <c r="N7" s="27"/>
      <c r="O7" s="27"/>
      <c r="P7" s="27"/>
      <c r="Q7" s="119"/>
      <c r="R7" s="27"/>
      <c r="S7" s="27"/>
      <c r="T7" s="27"/>
      <c r="U7" s="27"/>
      <c r="V7" s="27"/>
      <c r="W7" s="27"/>
      <c r="X7" s="27"/>
      <c r="Y7" s="27"/>
    </row>
    <row r="8" spans="2:56" ht="17.100000000000001" customHeight="1">
      <c r="C8" s="12" t="s">
        <v>651</v>
      </c>
      <c r="D8" s="12"/>
      <c r="E8" s="12"/>
      <c r="F8" s="20"/>
      <c r="G8" s="9" t="s">
        <v>276</v>
      </c>
      <c r="O8" s="20"/>
      <c r="P8" s="9" t="s">
        <v>277</v>
      </c>
      <c r="BA8" s="9" t="b">
        <f>報告書第二面!$BA$7</f>
        <v>0</v>
      </c>
      <c r="BB8" s="9" t="b">
        <f>報告書第二面!$BB$7</f>
        <v>0</v>
      </c>
      <c r="BC8" s="9" t="b">
        <f>報告書第二面!$BC$7</f>
        <v>0</v>
      </c>
      <c r="BD8" s="9" t="b">
        <f>報告書第二面!$BD$7</f>
        <v>0</v>
      </c>
    </row>
    <row r="9" spans="2:56" ht="17.100000000000001" customHeight="1">
      <c r="F9" s="20"/>
      <c r="G9" s="9" t="s">
        <v>278</v>
      </c>
      <c r="O9" s="20"/>
      <c r="P9" s="9" t="s">
        <v>46</v>
      </c>
      <c r="S9" s="312" t="str">
        <f>IF(報告書第二面!U8="","",報告書第二面!U8)</f>
        <v/>
      </c>
      <c r="T9" s="312"/>
      <c r="U9" s="312"/>
      <c r="V9" s="312"/>
      <c r="W9" s="312"/>
      <c r="X9" s="9" t="s">
        <v>48</v>
      </c>
    </row>
    <row r="10" spans="2:56" ht="17.100000000000001" customHeight="1">
      <c r="C10" s="12" t="s">
        <v>652</v>
      </c>
      <c r="D10" s="12"/>
      <c r="E10" s="12"/>
      <c r="F10" s="20" t="s">
        <v>49</v>
      </c>
      <c r="G10" s="20"/>
      <c r="H10" s="312" t="str">
        <f>IF(報告書第二面!J9="","",報告書第二面!J9)</f>
        <v/>
      </c>
      <c r="I10" s="312"/>
      <c r="J10" s="9" t="s">
        <v>279</v>
      </c>
      <c r="L10" s="11" t="s">
        <v>50</v>
      </c>
      <c r="M10" s="312" t="str">
        <f>IF(報告書第二面!Q9="","",報告書第二面!Q9)</f>
        <v/>
      </c>
      <c r="N10" s="312"/>
      <c r="O10" s="9" t="s">
        <v>279</v>
      </c>
    </row>
    <row r="11" spans="2:56" ht="17.100000000000001" customHeight="1">
      <c r="C11" s="12" t="s">
        <v>653</v>
      </c>
      <c r="D11" s="12"/>
      <c r="E11" s="12"/>
      <c r="F11" s="556" t="str">
        <f>IF(報告書第二面!I10="","",報告書第二面!I10)</f>
        <v/>
      </c>
      <c r="G11" s="556"/>
      <c r="H11" s="556"/>
      <c r="I11" s="556"/>
      <c r="J11" s="556"/>
      <c r="K11" s="20" t="s">
        <v>280</v>
      </c>
      <c r="L11" s="120"/>
      <c r="M11" s="120"/>
      <c r="S11" s="120"/>
      <c r="T11" s="120"/>
      <c r="U11" s="120"/>
    </row>
    <row r="12" spans="2:56" ht="17.100000000000001" customHeight="1">
      <c r="C12" s="12" t="s">
        <v>654</v>
      </c>
      <c r="D12" s="12"/>
      <c r="E12" s="12"/>
      <c r="F12" s="556" t="str">
        <f>IF(報告書第二面!I11="","",報告書第二面!I11)</f>
        <v/>
      </c>
      <c r="G12" s="556"/>
      <c r="H12" s="556"/>
      <c r="I12" s="556"/>
      <c r="J12" s="556"/>
      <c r="K12" s="20" t="s">
        <v>280</v>
      </c>
      <c r="L12" s="120"/>
      <c r="M12" s="120"/>
    </row>
    <row r="13" spans="2:56" ht="17.100000000000001" customHeight="1">
      <c r="B13" s="17"/>
      <c r="C13" s="16" t="s">
        <v>655</v>
      </c>
      <c r="D13" s="16"/>
      <c r="E13" s="16"/>
      <c r="F13" s="567" t="str">
        <f>IF(報告書第二面!I12="","",報告書第二面!I12)</f>
        <v/>
      </c>
      <c r="G13" s="567"/>
      <c r="H13" s="567"/>
      <c r="I13" s="567"/>
      <c r="J13" s="567"/>
      <c r="K13" s="19" t="s">
        <v>280</v>
      </c>
      <c r="L13" s="145"/>
      <c r="M13" s="145"/>
      <c r="O13" s="17"/>
      <c r="P13" s="17"/>
      <c r="Q13" s="17"/>
      <c r="R13" s="17"/>
      <c r="S13" s="17"/>
      <c r="T13" s="17"/>
      <c r="U13" s="122" t="s">
        <v>681</v>
      </c>
      <c r="V13" s="551" t="str">
        <f>IF(報告書第二面!X12="","",報告書第二面!X12)</f>
        <v/>
      </c>
      <c r="W13" s="552"/>
      <c r="X13" s="552"/>
      <c r="Y13" s="17" t="s">
        <v>680</v>
      </c>
    </row>
    <row r="14" spans="2:56" ht="15" customHeight="1">
      <c r="B14" s="9" t="s">
        <v>656</v>
      </c>
      <c r="K14" s="553" t="s">
        <v>665</v>
      </c>
      <c r="L14" s="553"/>
      <c r="M14" s="553"/>
      <c r="N14" s="553"/>
      <c r="O14" s="553"/>
      <c r="P14" s="144"/>
      <c r="Q14" s="553" t="s">
        <v>666</v>
      </c>
      <c r="R14" s="553"/>
      <c r="S14" s="553"/>
      <c r="T14" s="144"/>
      <c r="U14" s="553" t="s">
        <v>667</v>
      </c>
      <c r="V14" s="553"/>
      <c r="W14" s="553"/>
      <c r="X14" s="553"/>
      <c r="Y14" s="553"/>
    </row>
    <row r="15" spans="2:56" ht="15" customHeight="1">
      <c r="C15" s="12" t="s">
        <v>657</v>
      </c>
      <c r="D15" s="12"/>
      <c r="E15" s="11" t="s">
        <v>47</v>
      </c>
      <c r="F15" s="561" t="str">
        <f>IF(ISBLANK(報告書第二面!G14),"",報告書第二面!G14)</f>
        <v/>
      </c>
      <c r="G15" s="535"/>
      <c r="H15" s="535"/>
      <c r="I15" s="20" t="s">
        <v>664</v>
      </c>
      <c r="J15" s="11" t="s">
        <v>659</v>
      </c>
      <c r="K15" s="559" t="str">
        <f>IF(ISBLANK(報告書第二面!L14),"",報告書第二面!L14)</f>
        <v/>
      </c>
      <c r="L15" s="560"/>
      <c r="M15" s="560"/>
      <c r="N15" s="560"/>
      <c r="O15" s="560"/>
      <c r="P15" s="30" t="s">
        <v>662</v>
      </c>
      <c r="Q15" s="549" t="str">
        <f>IF(ISBLANK(報告書第二面!S14),"",報告書第二面!S14)</f>
        <v/>
      </c>
      <c r="R15" s="550"/>
      <c r="S15" s="550"/>
      <c r="T15" s="191" t="s">
        <v>663</v>
      </c>
      <c r="U15" s="11"/>
      <c r="V15" s="190"/>
      <c r="W15" s="190"/>
      <c r="X15" s="11"/>
      <c r="Y15" s="20"/>
      <c r="AD15" s="170"/>
      <c r="AE15" s="170"/>
      <c r="AF15" s="170"/>
      <c r="AG15" s="170"/>
      <c r="AH15" s="170"/>
    </row>
    <row r="16" spans="2:56" ht="15" customHeight="1">
      <c r="H16" s="20"/>
      <c r="I16" s="20"/>
      <c r="J16" s="11" t="s">
        <v>281</v>
      </c>
      <c r="K16" s="559" t="str">
        <f>IF(ISBLANK(報告書第二面!L15),"",報告書第二面!L15)</f>
        <v/>
      </c>
      <c r="L16" s="560"/>
      <c r="M16" s="560"/>
      <c r="N16" s="560"/>
      <c r="O16" s="560"/>
      <c r="P16" s="30" t="s">
        <v>661</v>
      </c>
      <c r="Q16" s="549" t="str">
        <f>IF(ISBLANK(報告書第二面!S15),"",報告書第二面!S15)</f>
        <v/>
      </c>
      <c r="R16" s="550"/>
      <c r="S16" s="550"/>
      <c r="T16" s="191" t="s">
        <v>663</v>
      </c>
      <c r="U16" s="11" t="s">
        <v>57</v>
      </c>
      <c r="V16" s="549" t="str">
        <f>IF(ISBLANK(報告書第二面!X15),"",報告書第二面!X15)</f>
        <v/>
      </c>
      <c r="W16" s="550"/>
      <c r="X16" s="550"/>
      <c r="Y16" s="20" t="s">
        <v>663</v>
      </c>
    </row>
    <row r="17" spans="1:58" ht="15" customHeight="1">
      <c r="E17" s="11" t="s">
        <v>47</v>
      </c>
      <c r="F17" s="561" t="str">
        <f>IF(ISBLANK(報告書第二面!G16),"",報告書第二面!G16)</f>
        <v/>
      </c>
      <c r="G17" s="535"/>
      <c r="H17" s="535"/>
      <c r="I17" s="20" t="s">
        <v>660</v>
      </c>
      <c r="J17" s="11" t="s">
        <v>281</v>
      </c>
      <c r="K17" s="559" t="str">
        <f>IF(ISBLANK(報告書第二面!L16),"",報告書第二面!L16)</f>
        <v/>
      </c>
      <c r="L17" s="560"/>
      <c r="M17" s="560"/>
      <c r="N17" s="560"/>
      <c r="O17" s="560"/>
      <c r="P17" s="30" t="s">
        <v>661</v>
      </c>
      <c r="Q17" s="549" t="str">
        <f>IF(ISBLANK(報告書第二面!S16),"",報告書第二面!S16)</f>
        <v/>
      </c>
      <c r="R17" s="550"/>
      <c r="S17" s="550"/>
      <c r="T17" s="191" t="s">
        <v>663</v>
      </c>
      <c r="U17" s="11"/>
      <c r="V17" s="190"/>
      <c r="W17" s="190"/>
      <c r="X17" s="11"/>
      <c r="Y17" s="20"/>
      <c r="AD17" s="171"/>
      <c r="AE17" s="171"/>
      <c r="AF17" s="171"/>
      <c r="AG17" s="171"/>
      <c r="AH17" s="171"/>
    </row>
    <row r="18" spans="1:58" ht="15" customHeight="1">
      <c r="H18" s="20"/>
      <c r="I18" s="20"/>
      <c r="J18" s="11" t="s">
        <v>281</v>
      </c>
      <c r="K18" s="559" t="str">
        <f>IF(ISBLANK(報告書第二面!L17),"",報告書第二面!L17)</f>
        <v/>
      </c>
      <c r="L18" s="560"/>
      <c r="M18" s="560"/>
      <c r="N18" s="560"/>
      <c r="O18" s="560"/>
      <c r="P18" s="30" t="s">
        <v>661</v>
      </c>
      <c r="Q18" s="549" t="str">
        <f>IF(ISBLANK(報告書第二面!S17),"",報告書第二面!S17)</f>
        <v/>
      </c>
      <c r="R18" s="550"/>
      <c r="S18" s="550"/>
      <c r="T18" s="191" t="s">
        <v>663</v>
      </c>
      <c r="U18" s="11" t="s">
        <v>57</v>
      </c>
      <c r="V18" s="549" t="str">
        <f>IF(ISBLANK(報告書第二面!X17),"",報告書第二面!X17)</f>
        <v/>
      </c>
      <c r="W18" s="550"/>
      <c r="X18" s="550"/>
      <c r="Y18" s="20" t="s">
        <v>663</v>
      </c>
      <c r="AA18" s="171"/>
      <c r="AD18" s="171"/>
      <c r="AE18" s="171"/>
      <c r="AF18" s="171"/>
      <c r="AG18" s="171"/>
      <c r="AH18" s="171"/>
    </row>
    <row r="19" spans="1:58" ht="15" customHeight="1">
      <c r="E19" s="11" t="s">
        <v>47</v>
      </c>
      <c r="F19" s="561" t="str">
        <f>IF(ISBLANK(報告書第二面!G18),"",報告書第二面!G18)</f>
        <v/>
      </c>
      <c r="G19" s="535"/>
      <c r="H19" s="535"/>
      <c r="I19" s="20" t="s">
        <v>664</v>
      </c>
      <c r="J19" s="11" t="s">
        <v>281</v>
      </c>
      <c r="K19" s="559" t="str">
        <f>IF(ISBLANK(報告書第二面!L18),"",報告書第二面!L18)</f>
        <v/>
      </c>
      <c r="L19" s="560"/>
      <c r="M19" s="560"/>
      <c r="N19" s="560"/>
      <c r="O19" s="560"/>
      <c r="P19" s="30" t="s">
        <v>661</v>
      </c>
      <c r="Q19" s="549" t="str">
        <f>IF(ISBLANK(報告書第二面!S18),"",報告書第二面!S18)</f>
        <v/>
      </c>
      <c r="R19" s="550"/>
      <c r="S19" s="550"/>
      <c r="T19" s="191" t="s">
        <v>663</v>
      </c>
      <c r="U19" s="11"/>
      <c r="V19" s="190"/>
      <c r="W19" s="190"/>
      <c r="X19" s="11"/>
      <c r="Y19" s="20"/>
      <c r="AD19" s="170"/>
      <c r="AE19" s="170"/>
      <c r="AF19" s="170"/>
      <c r="AG19" s="170"/>
      <c r="AH19" s="170"/>
    </row>
    <row r="20" spans="1:58" ht="15" customHeight="1">
      <c r="H20" s="20"/>
      <c r="I20" s="20"/>
      <c r="J20" s="11" t="s">
        <v>281</v>
      </c>
      <c r="K20" s="559" t="str">
        <f>IF(ISBLANK(報告書第二面!L19),"",報告書第二面!L19)</f>
        <v/>
      </c>
      <c r="L20" s="560"/>
      <c r="M20" s="560"/>
      <c r="N20" s="560"/>
      <c r="O20" s="560"/>
      <c r="P20" s="30" t="s">
        <v>661</v>
      </c>
      <c r="Q20" s="549" t="str">
        <f>IF(ISBLANK(報告書第二面!S19),"",報告書第二面!S19)</f>
        <v/>
      </c>
      <c r="R20" s="550"/>
      <c r="S20" s="550"/>
      <c r="T20" s="191" t="s">
        <v>663</v>
      </c>
      <c r="U20" s="11" t="s">
        <v>57</v>
      </c>
      <c r="V20" s="549" t="str">
        <f>IF(ISBLANK(報告書第二面!X19),"",報告書第二面!X19)</f>
        <v/>
      </c>
      <c r="W20" s="550"/>
      <c r="X20" s="550"/>
      <c r="Y20" s="20" t="s">
        <v>663</v>
      </c>
    </row>
    <row r="21" spans="1:58" ht="15" customHeight="1">
      <c r="E21" s="11" t="s">
        <v>47</v>
      </c>
      <c r="F21" s="561" t="str">
        <f>IF(ISBLANK(報告書第二面!G20),"",報告書第二面!G20)</f>
        <v/>
      </c>
      <c r="G21" s="535"/>
      <c r="H21" s="535"/>
      <c r="I21" s="20" t="s">
        <v>664</v>
      </c>
      <c r="J21" s="11" t="s">
        <v>281</v>
      </c>
      <c r="K21" s="559" t="str">
        <f>IF(ISBLANK(報告書第二面!L20),"",報告書第二面!L20)</f>
        <v/>
      </c>
      <c r="L21" s="560"/>
      <c r="M21" s="560"/>
      <c r="N21" s="560"/>
      <c r="O21" s="560"/>
      <c r="P21" s="30" t="s">
        <v>661</v>
      </c>
      <c r="Q21" s="549" t="str">
        <f>IF(ISBLANK(報告書第二面!S20),"",報告書第二面!S20)</f>
        <v/>
      </c>
      <c r="R21" s="550"/>
      <c r="S21" s="550"/>
      <c r="T21" s="191" t="s">
        <v>663</v>
      </c>
      <c r="U21" s="11"/>
      <c r="V21" s="190"/>
      <c r="W21" s="190"/>
      <c r="X21" s="11"/>
      <c r="Y21" s="20"/>
      <c r="AD21" s="71"/>
      <c r="AE21" s="71"/>
      <c r="AF21" s="71"/>
      <c r="AG21" s="71"/>
      <c r="AH21" s="71"/>
    </row>
    <row r="22" spans="1:58" ht="15" customHeight="1">
      <c r="H22" s="20"/>
      <c r="I22" s="20"/>
      <c r="J22" s="11" t="s">
        <v>281</v>
      </c>
      <c r="K22" s="559" t="str">
        <f>IF(ISBLANK(報告書第二面!L21),"",報告書第二面!L21)</f>
        <v/>
      </c>
      <c r="L22" s="560"/>
      <c r="M22" s="560"/>
      <c r="N22" s="560"/>
      <c r="O22" s="560"/>
      <c r="P22" s="30" t="s">
        <v>661</v>
      </c>
      <c r="Q22" s="549" t="str">
        <f>IF(ISBLANK(報告書第二面!S21),"",報告書第二面!S21)</f>
        <v/>
      </c>
      <c r="R22" s="550"/>
      <c r="S22" s="550"/>
      <c r="T22" s="191" t="s">
        <v>663</v>
      </c>
      <c r="U22" s="11" t="s">
        <v>57</v>
      </c>
      <c r="V22" s="549" t="str">
        <f>IF(ISBLANK(報告書第二面!X21),"",報告書第二面!X21)</f>
        <v/>
      </c>
      <c r="W22" s="550"/>
      <c r="X22" s="550"/>
      <c r="Y22" s="20" t="s">
        <v>663</v>
      </c>
      <c r="AA22" s="71"/>
      <c r="AD22" s="71"/>
      <c r="AE22" s="71"/>
    </row>
    <row r="23" spans="1:58" ht="15" customHeight="1">
      <c r="E23" s="11" t="s">
        <v>47</v>
      </c>
      <c r="F23" s="561" t="str">
        <f>IF(ISBLANK(報告書第二面!G22),"",報告書第二面!G22)</f>
        <v/>
      </c>
      <c r="G23" s="535"/>
      <c r="H23" s="535"/>
      <c r="I23" s="20" t="s">
        <v>664</v>
      </c>
      <c r="J23" s="11" t="s">
        <v>281</v>
      </c>
      <c r="K23" s="559" t="str">
        <f>IF(ISBLANK(報告書第二面!L22),"",報告書第二面!L22)</f>
        <v/>
      </c>
      <c r="L23" s="560"/>
      <c r="M23" s="560"/>
      <c r="N23" s="560"/>
      <c r="O23" s="560"/>
      <c r="P23" s="30" t="s">
        <v>661</v>
      </c>
      <c r="Q23" s="549" t="str">
        <f>IF(ISBLANK(報告書第二面!S22),"",報告書第二面!S22)</f>
        <v/>
      </c>
      <c r="R23" s="550"/>
      <c r="S23" s="550"/>
      <c r="T23" s="191" t="s">
        <v>663</v>
      </c>
      <c r="U23" s="11"/>
      <c r="V23" s="190"/>
      <c r="W23" s="190"/>
      <c r="X23" s="11"/>
      <c r="Y23" s="20"/>
    </row>
    <row r="24" spans="1:58" ht="15" customHeight="1">
      <c r="H24" s="121"/>
      <c r="I24" s="121"/>
      <c r="J24" s="11" t="s">
        <v>281</v>
      </c>
      <c r="K24" s="559" t="str">
        <f>IF(ISBLANK(報告書第二面!L23),"",報告書第二面!L23)</f>
        <v/>
      </c>
      <c r="L24" s="560"/>
      <c r="M24" s="560"/>
      <c r="N24" s="560"/>
      <c r="O24" s="560"/>
      <c r="P24" s="30" t="s">
        <v>661</v>
      </c>
      <c r="Q24" s="549" t="str">
        <f>IF(ISBLANK(報告書第二面!S23),"",報告書第二面!S23)</f>
        <v/>
      </c>
      <c r="R24" s="550"/>
      <c r="S24" s="550"/>
      <c r="T24" s="191" t="s">
        <v>663</v>
      </c>
      <c r="U24" s="11" t="s">
        <v>57</v>
      </c>
      <c r="V24" s="549" t="str">
        <f>IF(ISBLANK(報告書第二面!X23),"",報告書第二面!X23)</f>
        <v/>
      </c>
      <c r="W24" s="550"/>
      <c r="X24" s="550"/>
      <c r="Y24" s="20" t="s">
        <v>663</v>
      </c>
    </row>
    <row r="25" spans="1:58" ht="15" customHeight="1">
      <c r="C25" s="12" t="s">
        <v>658</v>
      </c>
      <c r="D25" s="12"/>
      <c r="E25" s="12"/>
      <c r="J25" s="11" t="s">
        <v>281</v>
      </c>
      <c r="K25" s="559" t="str">
        <f>IF(ISBLANK(報告書第二面!L24),"",報告書第二面!L24)</f>
        <v/>
      </c>
      <c r="L25" s="560"/>
      <c r="M25" s="560"/>
      <c r="N25" s="560"/>
      <c r="O25" s="560"/>
      <c r="P25" s="30" t="s">
        <v>661</v>
      </c>
      <c r="Q25" s="549" t="str">
        <f>IF(ISBLANK(報告書第二面!S24),"",報告書第二面!S24)</f>
        <v/>
      </c>
      <c r="R25" s="550"/>
      <c r="S25" s="550"/>
      <c r="T25" s="191" t="s">
        <v>663</v>
      </c>
      <c r="U25" s="11"/>
      <c r="V25" s="190"/>
      <c r="W25" s="190"/>
      <c r="X25" s="11"/>
      <c r="Y25" s="20"/>
    </row>
    <row r="26" spans="1:58" ht="15" customHeight="1">
      <c r="C26" s="12"/>
      <c r="D26" s="12"/>
      <c r="E26" s="12"/>
      <c r="J26" s="11" t="s">
        <v>281</v>
      </c>
      <c r="K26" s="559" t="str">
        <f>IF(ISBLANK(報告書第二面!L25),"",報告書第二面!L25)</f>
        <v/>
      </c>
      <c r="L26" s="560"/>
      <c r="M26" s="560"/>
      <c r="N26" s="560"/>
      <c r="O26" s="560"/>
      <c r="P26" s="30" t="s">
        <v>661</v>
      </c>
      <c r="Q26" s="549" t="str">
        <f>IF(ISBLANK(報告書第二面!S25),"",報告書第二面!S25)</f>
        <v/>
      </c>
      <c r="R26" s="550"/>
      <c r="S26" s="550"/>
      <c r="T26" s="191" t="s">
        <v>663</v>
      </c>
      <c r="U26" s="11"/>
      <c r="V26" s="190"/>
      <c r="W26" s="190"/>
      <c r="X26" s="11"/>
      <c r="Y26" s="20"/>
    </row>
    <row r="27" spans="1:58" ht="15" customHeight="1">
      <c r="J27" s="11" t="s">
        <v>281</v>
      </c>
      <c r="K27" s="559" t="str">
        <f>IF(ISBLANK(報告書第二面!L26),"",報告書第二面!L26)</f>
        <v/>
      </c>
      <c r="L27" s="560"/>
      <c r="M27" s="560"/>
      <c r="N27" s="560"/>
      <c r="O27" s="560"/>
      <c r="P27" s="30" t="s">
        <v>661</v>
      </c>
      <c r="Q27" s="549" t="str">
        <f>IF(ISBLANK(報告書第二面!S26),"",報告書第二面!S26)</f>
        <v/>
      </c>
      <c r="R27" s="550"/>
      <c r="S27" s="550"/>
      <c r="T27" s="191" t="s">
        <v>663</v>
      </c>
      <c r="U27" s="11"/>
      <c r="V27" s="190"/>
      <c r="W27" s="190"/>
      <c r="X27" s="11"/>
      <c r="Y27" s="20"/>
    </row>
    <row r="28" spans="1:58" ht="15" customHeight="1">
      <c r="A28" s="27"/>
      <c r="B28" s="27" t="s">
        <v>668</v>
      </c>
      <c r="C28" s="27"/>
      <c r="D28" s="27"/>
      <c r="E28" s="27"/>
      <c r="F28" s="144"/>
      <c r="G28" s="27" t="s">
        <v>52</v>
      </c>
      <c r="H28" s="27"/>
      <c r="I28" s="27"/>
      <c r="J28" s="27"/>
      <c r="K28" s="27"/>
      <c r="L28" s="27" t="s">
        <v>700</v>
      </c>
      <c r="M28" s="27"/>
      <c r="N28" s="27"/>
      <c r="O28" s="27"/>
      <c r="P28" s="27"/>
      <c r="Q28" s="27" t="s">
        <v>701</v>
      </c>
      <c r="R28" s="27"/>
      <c r="S28" s="27"/>
      <c r="T28" s="27"/>
      <c r="U28" s="27"/>
      <c r="V28" s="32"/>
      <c r="W28" s="563" t="str">
        <f>IF(報告書第二面!Z27=0,"",報告書第二面!Z27)</f>
        <v/>
      </c>
      <c r="X28" s="564"/>
      <c r="Y28" s="32" t="s">
        <v>702</v>
      </c>
      <c r="BA28" s="9" t="b">
        <f>報告書第二面!BA27</f>
        <v>0</v>
      </c>
      <c r="BB28" s="9" t="b">
        <f>報告書第二面!BB27</f>
        <v>0</v>
      </c>
      <c r="BC28" s="9" t="b">
        <f>報告書第二面!BC27</f>
        <v>0</v>
      </c>
      <c r="BD28" s="9" t="b">
        <f>報告書第二面!BD27</f>
        <v>0</v>
      </c>
      <c r="BE28" s="9" t="b">
        <f>報告書第二面!BE27</f>
        <v>0</v>
      </c>
      <c r="BF28" s="9" t="b">
        <f>報告書第二面!BF27</f>
        <v>0</v>
      </c>
    </row>
    <row r="29" spans="1:58" ht="15" customHeight="1">
      <c r="F29" s="30"/>
      <c r="G29" s="9" t="s">
        <v>110</v>
      </c>
      <c r="L29" s="312" t="str">
        <f>IF(報告書第二面!O28=0,"",報告書第二面!O28)</f>
        <v/>
      </c>
      <c r="M29" s="535"/>
      <c r="N29" s="9" t="s">
        <v>118</v>
      </c>
      <c r="P29" s="11"/>
      <c r="Q29" s="9" t="s">
        <v>283</v>
      </c>
      <c r="V29" s="20"/>
    </row>
    <row r="30" spans="1:58" ht="15" customHeight="1">
      <c r="F30" s="30"/>
      <c r="G30" s="9" t="s">
        <v>119</v>
      </c>
      <c r="I30" s="11" t="s">
        <v>51</v>
      </c>
      <c r="J30" s="566" t="str">
        <f>IF(報告書第二面!L29=0,"",報告書第二面!L29)</f>
        <v/>
      </c>
      <c r="K30" s="566"/>
      <c r="L30" s="566"/>
      <c r="M30" s="566"/>
      <c r="N30" s="566"/>
      <c r="O30" s="20" t="s">
        <v>120</v>
      </c>
      <c r="S30" s="30"/>
      <c r="V30" s="11"/>
    </row>
    <row r="31" spans="1:58" ht="15" customHeight="1">
      <c r="B31" s="27" t="s">
        <v>669</v>
      </c>
      <c r="C31" s="27"/>
      <c r="D31" s="27"/>
      <c r="E31" s="27"/>
      <c r="F31" s="27"/>
      <c r="G31" s="27"/>
      <c r="H31" s="27"/>
      <c r="I31" s="27"/>
      <c r="J31" s="27"/>
      <c r="K31" s="27"/>
      <c r="L31" s="27"/>
      <c r="M31" s="27"/>
      <c r="N31" s="119"/>
      <c r="O31" s="27"/>
      <c r="P31" s="119"/>
      <c r="Q31" s="27"/>
      <c r="R31" s="27"/>
      <c r="S31" s="27"/>
      <c r="T31" s="27"/>
      <c r="U31" s="27"/>
      <c r="V31" s="27"/>
      <c r="W31" s="27"/>
      <c r="X31" s="27"/>
      <c r="Y31" s="27"/>
    </row>
    <row r="32" spans="1:58" ht="15" customHeight="1">
      <c r="F32" s="367" t="str">
        <f>IF(報告書第二面!F32="","",報告書第二面!F32)</f>
        <v/>
      </c>
      <c r="G32" s="367"/>
      <c r="H32" s="9" t="str">
        <f>IF(報告書第二面!H32="","",報告書第二面!H32)</f>
        <v/>
      </c>
      <c r="I32" s="11" t="s">
        <v>284</v>
      </c>
      <c r="J32" s="9" t="str">
        <f>IF(報告書第二面!J32="","",報告書第二面!J32)</f>
        <v/>
      </c>
      <c r="K32" s="11" t="s">
        <v>285</v>
      </c>
      <c r="L32" s="9" t="str">
        <f>IF(報告書第二面!L32="","",報告書第二面!L32)</f>
        <v/>
      </c>
      <c r="M32" s="11" t="s">
        <v>286</v>
      </c>
      <c r="N32" s="561" t="s">
        <v>287</v>
      </c>
      <c r="O32" s="561"/>
      <c r="P32" s="11" t="s">
        <v>288</v>
      </c>
      <c r="Q32" s="554" t="str">
        <f>IF(報告書第二面!Q32="","",報告書第二面!Q32)</f>
        <v/>
      </c>
      <c r="R32" s="554"/>
      <c r="S32" s="554"/>
      <c r="T32" s="554"/>
      <c r="U32" s="554"/>
      <c r="V32" s="554"/>
      <c r="W32" s="554"/>
      <c r="X32" s="554"/>
      <c r="Y32" s="20" t="s">
        <v>282</v>
      </c>
    </row>
    <row r="33" spans="2:55" ht="15" customHeight="1">
      <c r="F33" s="367" t="str">
        <f>IF(報告書第二面!F33="","",報告書第二面!F33)</f>
        <v/>
      </c>
      <c r="G33" s="367"/>
      <c r="H33" s="9" t="str">
        <f>IF(報告書第二面!H33="","",報告書第二面!H33)</f>
        <v/>
      </c>
      <c r="I33" s="11" t="s">
        <v>284</v>
      </c>
      <c r="J33" s="9" t="str">
        <f>IF(報告書第二面!J33="","",報告書第二面!J33)</f>
        <v/>
      </c>
      <c r="K33" s="11" t="s">
        <v>285</v>
      </c>
      <c r="L33" s="9" t="str">
        <f>IF(報告書第二面!L33="","",報告書第二面!L33)</f>
        <v/>
      </c>
      <c r="M33" s="11" t="s">
        <v>286</v>
      </c>
      <c r="N33" s="561" t="s">
        <v>287</v>
      </c>
      <c r="O33" s="561"/>
      <c r="P33" s="11" t="s">
        <v>288</v>
      </c>
      <c r="Q33" s="554" t="str">
        <f>IF(報告書第二面!Q33="","",報告書第二面!Q33)</f>
        <v/>
      </c>
      <c r="R33" s="554"/>
      <c r="S33" s="554"/>
      <c r="T33" s="554"/>
      <c r="U33" s="554"/>
      <c r="V33" s="554"/>
      <c r="W33" s="554"/>
      <c r="X33" s="554"/>
      <c r="Y33" s="20" t="s">
        <v>282</v>
      </c>
    </row>
    <row r="34" spans="2:55" ht="15" customHeight="1">
      <c r="F34" s="367" t="str">
        <f>IF(報告書第二面!F34="","",報告書第二面!F34)</f>
        <v/>
      </c>
      <c r="G34" s="367"/>
      <c r="H34" s="9" t="str">
        <f>IF(報告書第二面!H34="","",報告書第二面!H34)</f>
        <v/>
      </c>
      <c r="I34" s="11" t="s">
        <v>284</v>
      </c>
      <c r="J34" s="9" t="str">
        <f>IF(報告書第二面!J34="","",報告書第二面!J34)</f>
        <v/>
      </c>
      <c r="K34" s="11" t="s">
        <v>285</v>
      </c>
      <c r="L34" s="9" t="str">
        <f>IF(報告書第二面!L34="","",報告書第二面!L34)</f>
        <v/>
      </c>
      <c r="M34" s="11" t="s">
        <v>286</v>
      </c>
      <c r="N34" s="561" t="s">
        <v>287</v>
      </c>
      <c r="O34" s="561"/>
      <c r="P34" s="11" t="s">
        <v>288</v>
      </c>
      <c r="Q34" s="554" t="str">
        <f>IF(報告書第二面!Q34="","",報告書第二面!Q34)</f>
        <v/>
      </c>
      <c r="R34" s="554"/>
      <c r="S34" s="554"/>
      <c r="T34" s="554"/>
      <c r="U34" s="554"/>
      <c r="V34" s="554"/>
      <c r="W34" s="554"/>
      <c r="X34" s="554"/>
      <c r="Y34" s="20" t="s">
        <v>282</v>
      </c>
    </row>
    <row r="35" spans="2:55" ht="15" customHeight="1">
      <c r="B35" s="17"/>
      <c r="C35" s="17"/>
      <c r="D35" s="17"/>
      <c r="E35" s="17"/>
      <c r="F35" s="557" t="str">
        <f>IF(報告書第二面!F35="","",報告書第二面!F35)</f>
        <v/>
      </c>
      <c r="G35" s="557"/>
      <c r="H35" s="17" t="str">
        <f>IF(報告書第二面!H35="","",報告書第二面!H35)</f>
        <v/>
      </c>
      <c r="I35" s="122" t="s">
        <v>284</v>
      </c>
      <c r="J35" s="17" t="str">
        <f>IF(報告書第二面!J35="","",報告書第二面!J35)</f>
        <v/>
      </c>
      <c r="K35" s="122" t="s">
        <v>285</v>
      </c>
      <c r="L35" s="17" t="str">
        <f>IF(報告書第二面!L35="","",報告書第二面!L35)</f>
        <v/>
      </c>
      <c r="M35" s="122" t="s">
        <v>286</v>
      </c>
      <c r="N35" s="558" t="s">
        <v>287</v>
      </c>
      <c r="O35" s="558"/>
      <c r="P35" s="122" t="s">
        <v>288</v>
      </c>
      <c r="Q35" s="562" t="str">
        <f>IF(報告書第二面!Q35="","",報告書第二面!Q35)</f>
        <v/>
      </c>
      <c r="R35" s="562"/>
      <c r="S35" s="562"/>
      <c r="T35" s="562"/>
      <c r="U35" s="562"/>
      <c r="V35" s="562"/>
      <c r="W35" s="562"/>
      <c r="X35" s="562"/>
      <c r="Y35" s="19" t="s">
        <v>282</v>
      </c>
    </row>
    <row r="36" spans="2:55" ht="17.100000000000001" customHeight="1">
      <c r="B36" s="9" t="s">
        <v>670</v>
      </c>
      <c r="Y36" s="20"/>
    </row>
    <row r="37" spans="2:55" ht="17.100000000000001" customHeight="1">
      <c r="C37" s="9" t="s">
        <v>671</v>
      </c>
      <c r="H37" s="11"/>
      <c r="I37" s="20" t="s">
        <v>121</v>
      </c>
      <c r="K37" s="9" t="s">
        <v>122</v>
      </c>
      <c r="O37" s="11"/>
      <c r="Q37" s="9" t="s">
        <v>289</v>
      </c>
      <c r="Y37" s="20"/>
      <c r="BA37" s="9" t="b">
        <f>報告書第二面!BA37</f>
        <v>0</v>
      </c>
      <c r="BB37" s="9" t="b">
        <f>報告書第二面!BB37</f>
        <v>0</v>
      </c>
      <c r="BC37" s="9" t="b">
        <f>報告書第二面!BC37</f>
        <v>0</v>
      </c>
    </row>
    <row r="38" spans="2:55" ht="17.100000000000001" customHeight="1">
      <c r="C38" s="9" t="s">
        <v>672</v>
      </c>
      <c r="H38" s="11"/>
      <c r="I38" s="20" t="s">
        <v>53</v>
      </c>
      <c r="J38" s="11"/>
      <c r="L38" s="9" t="s">
        <v>289</v>
      </c>
      <c r="BA38" s="9" t="b">
        <f>OR(報告書第二面!BA38,報告書第二面!BA41)</f>
        <v>0</v>
      </c>
      <c r="BB38" s="9" t="b">
        <f>IF(OR(報告書第二面!BA38,報告書第二面!BB38,報告書第二面!BA41,報告書第二面!BB41),AND(報告書第二面!BB38,報告書第二面!BB41),FALSE)</f>
        <v>0</v>
      </c>
    </row>
    <row r="39" spans="2:55" ht="17.100000000000001" customHeight="1">
      <c r="D39" s="11"/>
      <c r="E39" s="11" t="s">
        <v>290</v>
      </c>
      <c r="K39" s="367" t="str">
        <f>IF(報告書第二面!BA41,IF(ISBLANK(報告書第二面!$L$42),"",報告書第二面!$L$42),IF(報告書第二面!BA38,IF(ISBLANK(報告書第二面!$L$39),"",報告書第二面!$L$39),""))</f>
        <v/>
      </c>
      <c r="L39" s="367"/>
      <c r="M39" s="9" t="str">
        <f>IF(報告書第二面!BA41,IF(ISBLANK(報告書第二面!$N$42),"",報告書第二面!$N$42),IF(報告書第二面!BA38,IF(ISBLANK(報告書第二面!$N$39),"",報告書第二面!$N$39),""))</f>
        <v/>
      </c>
      <c r="N39" s="9" t="s">
        <v>149</v>
      </c>
      <c r="O39" s="9" t="str">
        <f>IF(報告書第二面!BA41,IF(ISBLANK(報告書第二面!$P$42),"",報告書第二面!$P$42),IF(報告書第二面!BA38,IF(ISBLANK(報告書第二面!$P$39),"",報告書第二面!$P$39),""))</f>
        <v/>
      </c>
      <c r="P39" s="9" t="s">
        <v>285</v>
      </c>
      <c r="Q39" s="9" t="str">
        <f>IF(報告書第二面!BA41,IF(ISBLANK(報告書第二面!$R$42),"",報告書第二面!$R$42),IF(報告書第二面!BA38,IF(ISBLANK(報告書第二面!$R$39),"",報告書第二面!$R$39),""))</f>
        <v/>
      </c>
      <c r="R39" s="9" t="s">
        <v>286</v>
      </c>
      <c r="S39" s="11" t="s">
        <v>291</v>
      </c>
      <c r="T39" s="555" t="str">
        <f>IF(報告書第二面!BA41,IF(ISBLANK(報告書第二面!$W$42),"",報告書第二面!$W$42),IF(報告書第二面!BA38,IF(ISBLANK(報告書第二面!$W$39),"",報告書第二面!$W$39),""))</f>
        <v/>
      </c>
      <c r="U39" s="555"/>
      <c r="V39" s="555"/>
      <c r="W39" s="555"/>
      <c r="X39" s="555"/>
      <c r="Y39" s="11" t="s">
        <v>292</v>
      </c>
    </row>
    <row r="40" spans="2:55" ht="17.100000000000001" customHeight="1">
      <c r="D40" s="11"/>
      <c r="E40" s="11" t="s">
        <v>293</v>
      </c>
      <c r="G40" s="9" t="s">
        <v>294</v>
      </c>
      <c r="J40" s="11"/>
      <c r="N40" s="11"/>
      <c r="O40" s="11" t="s">
        <v>295</v>
      </c>
      <c r="P40" s="554" t="str">
        <f>IF(報告書第二面!BA41,IF(ISBLANK(報告書第二面!$S$43),"",報告書第二面!$S$43),IF(報告書第二面!BA38,IF(ISBLANK(報告書第二面!$S$40),"",報告書第二面!$S$40),""))</f>
        <v/>
      </c>
      <c r="Q40" s="554"/>
      <c r="R40" s="554"/>
      <c r="S40" s="554"/>
      <c r="T40" s="554"/>
      <c r="U40" s="554"/>
      <c r="V40" s="554"/>
      <c r="W40" s="554"/>
      <c r="X40" s="554"/>
      <c r="Y40" s="9" t="s">
        <v>296</v>
      </c>
      <c r="BA40" s="9" t="b">
        <f>IF(報告書第二面!BA41,報告書第二面!$BA$43,IF(報告書第二面!BA38,報告書第二面!$BA$40))</f>
        <v>0</v>
      </c>
      <c r="BB40" s="9" t="b">
        <f>IF(報告書第二面!BA41,報告書第二面!$BB$43,IF(報告書第二面!BA38,報告書第二面!$BB$40))</f>
        <v>0</v>
      </c>
    </row>
    <row r="41" spans="2:55" ht="17.100000000000001" customHeight="1">
      <c r="C41" s="9" t="s">
        <v>673</v>
      </c>
      <c r="H41" s="11"/>
      <c r="I41" s="20" t="s">
        <v>54</v>
      </c>
      <c r="J41" s="11"/>
      <c r="L41" s="9" t="s">
        <v>289</v>
      </c>
      <c r="Q41" s="11"/>
      <c r="X41" s="11"/>
      <c r="BA41" s="9" t="b">
        <f>報告書第二面!$BA$44</f>
        <v>0</v>
      </c>
      <c r="BB41" s="9" t="b">
        <f>報告書第二面!$BB$44</f>
        <v>0</v>
      </c>
    </row>
    <row r="42" spans="2:55" ht="17.100000000000001" customHeight="1">
      <c r="C42" s="9" t="s">
        <v>674</v>
      </c>
      <c r="H42" s="11"/>
      <c r="I42" s="20" t="s">
        <v>54</v>
      </c>
      <c r="J42" s="11"/>
      <c r="L42" s="9" t="s">
        <v>289</v>
      </c>
      <c r="Q42" s="11"/>
      <c r="X42" s="11"/>
      <c r="BA42" s="9" t="b">
        <f>OR(報告書第二面!BA45,報告書第二面!BA48)</f>
        <v>0</v>
      </c>
      <c r="BB42" s="9" t="b">
        <f>IF(OR(報告書第二面!BA45,報告書第二面!BB45,報告書第二面!BA48,報告書第二面!BB48),AND(報告書第二面!BB45,報告書第二面!BB48),FALSE)</f>
        <v>0</v>
      </c>
    </row>
    <row r="43" spans="2:55" ht="17.100000000000001" customHeight="1">
      <c r="D43" s="11"/>
      <c r="E43" s="11" t="s">
        <v>290</v>
      </c>
      <c r="K43" s="367" t="str">
        <f>IF(報告書第二面!BA48,IF(ISBLANK(報告書第二面!$L$49),"",報告書第二面!$L$49),IF(報告書第二面!BA45,IF(ISBLANK(報告書第二面!$L$46),"",報告書第二面!$L$46),""))</f>
        <v/>
      </c>
      <c r="L43" s="367"/>
      <c r="M43" s="9" t="str">
        <f>IF(報告書第二面!BA48,IF(ISBLANK(報告書第二面!$N$49),"",報告書第二面!$N$49),IF(報告書第二面!BA45,IF(ISBLANK(報告書第二面!$N$46),"",報告書第二面!$N$46),""))</f>
        <v/>
      </c>
      <c r="N43" s="9" t="s">
        <v>149</v>
      </c>
      <c r="O43" s="9" t="str">
        <f>IF(報告書第二面!BA48,IF(ISBLANK(報告書第二面!$P$49),"",報告書第二面!$P$49),IF(報告書第二面!BA45,IF(ISBLANK(報告書第二面!$P$46),"",報告書第二面!$P$46),""))</f>
        <v/>
      </c>
      <c r="P43" s="9" t="s">
        <v>285</v>
      </c>
      <c r="Q43" s="9" t="str">
        <f>IF(報告書第二面!BA48,IF(ISBLANK(報告書第二面!$R$49),"",報告書第二面!$R$49),IF(報告書第二面!BA45,IF(ISBLANK(報告書第二面!$R$46),"",報告書第二面!$R$46),""))</f>
        <v/>
      </c>
      <c r="R43" s="9" t="s">
        <v>286</v>
      </c>
      <c r="S43" s="11" t="s">
        <v>291</v>
      </c>
      <c r="T43" s="555" t="str">
        <f>IF(報告書第二面!BA48,IF(ISBLANK(報告書第二面!$W$49),"",報告書第二面!$W$49),IF(報告書第二面!BA45,IF(ISBLANK(報告書第二面!$W$46),"",報告書第二面!$W$46),""))</f>
        <v/>
      </c>
      <c r="U43" s="555"/>
      <c r="V43" s="555"/>
      <c r="W43" s="555"/>
      <c r="X43" s="555"/>
      <c r="Y43" s="11" t="s">
        <v>292</v>
      </c>
    </row>
    <row r="44" spans="2:55" ht="17.100000000000001" customHeight="1">
      <c r="D44" s="11"/>
      <c r="E44" s="11" t="s">
        <v>293</v>
      </c>
      <c r="G44" s="9" t="s">
        <v>294</v>
      </c>
      <c r="J44" s="11"/>
      <c r="N44" s="11"/>
      <c r="O44" s="11" t="s">
        <v>295</v>
      </c>
      <c r="P44" s="554" t="str">
        <f>IF(報告書第二面!BA48,IF(ISBLANK(報告書第二面!$S$50),"",報告書第二面!$S$50),IF(報告書第二面!BA45,IF(ISBLANK(報告書第二面!$S$47),"",報告書第二面!$S$47),""))</f>
        <v/>
      </c>
      <c r="Q44" s="554"/>
      <c r="R44" s="554"/>
      <c r="S44" s="554"/>
      <c r="T44" s="554"/>
      <c r="U44" s="554"/>
      <c r="V44" s="554"/>
      <c r="W44" s="554"/>
      <c r="X44" s="554"/>
      <c r="Y44" s="9" t="s">
        <v>296</v>
      </c>
      <c r="BA44" s="9" t="b">
        <f>IF(報告書第二面!BA48,報告書第二面!$BA$50,IF(報告書第二面!BA45,報告書第二面!$BA$47))</f>
        <v>0</v>
      </c>
      <c r="BB44" s="9" t="b">
        <f>IF(報告書第二面!BA48,報告書第二面!$BB$50,IF(報告書第二面!BA45,報告書第二面!$BB$47))</f>
        <v>0</v>
      </c>
    </row>
    <row r="45" spans="2:55" ht="17.100000000000001" customHeight="1">
      <c r="C45" s="9" t="s">
        <v>675</v>
      </c>
      <c r="J45" s="11"/>
      <c r="K45" s="9" t="s">
        <v>297</v>
      </c>
      <c r="L45" s="11"/>
      <c r="M45" s="9" t="s">
        <v>289</v>
      </c>
      <c r="BA45" s="9" t="b">
        <f>報告書第二面!BA53</f>
        <v>0</v>
      </c>
      <c r="BB45" s="9" t="b">
        <f>報告書第二面!BB53</f>
        <v>0</v>
      </c>
    </row>
    <row r="46" spans="2:55" ht="17.100000000000001" customHeight="1">
      <c r="C46" s="9" t="s">
        <v>676</v>
      </c>
      <c r="J46" s="122"/>
      <c r="K46" s="17" t="s">
        <v>297</v>
      </c>
      <c r="L46" s="11"/>
      <c r="M46" s="9" t="s">
        <v>289</v>
      </c>
      <c r="N46" s="11"/>
      <c r="O46" s="9" t="s">
        <v>190</v>
      </c>
      <c r="BA46" s="9" t="b">
        <f>報告書第二面!BA54</f>
        <v>0</v>
      </c>
      <c r="BB46" s="9" t="b">
        <f>報告書第二面!BB54</f>
        <v>0</v>
      </c>
      <c r="BC46" s="9" t="b">
        <f>報告書第二面!BC54</f>
        <v>0</v>
      </c>
    </row>
    <row r="47" spans="2:55" ht="18" customHeight="1">
      <c r="B47" s="27" t="s">
        <v>677</v>
      </c>
      <c r="C47" s="27"/>
      <c r="D47" s="27"/>
      <c r="E47" s="27"/>
      <c r="F47" s="27"/>
      <c r="G47" s="27"/>
      <c r="H47" s="27"/>
      <c r="I47" s="27"/>
      <c r="L47" s="27"/>
      <c r="M47" s="27"/>
      <c r="N47" s="27"/>
      <c r="O47" s="27"/>
      <c r="P47" s="27"/>
      <c r="Q47" s="27"/>
      <c r="R47" s="27"/>
      <c r="S47" s="27"/>
      <c r="T47" s="27"/>
      <c r="U47" s="27"/>
      <c r="V47" s="27"/>
      <c r="W47" s="27"/>
      <c r="X47" s="27"/>
      <c r="Y47" s="27"/>
    </row>
    <row r="48" spans="2:55" s="10" customFormat="1" ht="18" customHeight="1">
      <c r="C48" s="545"/>
      <c r="D48" s="546"/>
      <c r="E48" s="546"/>
      <c r="F48" s="546"/>
      <c r="G48" s="546"/>
      <c r="H48" s="546"/>
      <c r="I48" s="546"/>
      <c r="J48" s="546"/>
      <c r="K48" s="546"/>
      <c r="L48" s="546"/>
      <c r="M48" s="546"/>
      <c r="N48" s="546"/>
      <c r="O48" s="546"/>
      <c r="P48" s="546"/>
      <c r="Q48" s="546"/>
      <c r="R48" s="546"/>
      <c r="S48" s="546"/>
      <c r="T48" s="546"/>
      <c r="U48" s="546"/>
      <c r="V48" s="546"/>
      <c r="W48" s="546"/>
      <c r="X48" s="546"/>
      <c r="Y48" s="546"/>
    </row>
    <row r="49" spans="2:26" s="10" customFormat="1" ht="18" customHeight="1">
      <c r="B49" s="245"/>
      <c r="C49" s="547"/>
      <c r="D49" s="548"/>
      <c r="E49" s="548"/>
      <c r="F49" s="548"/>
      <c r="G49" s="548"/>
      <c r="H49" s="548"/>
      <c r="I49" s="548"/>
      <c r="J49" s="548"/>
      <c r="K49" s="548"/>
      <c r="L49" s="548"/>
      <c r="M49" s="548"/>
      <c r="N49" s="548"/>
      <c r="O49" s="548"/>
      <c r="P49" s="548"/>
      <c r="Q49" s="548"/>
      <c r="R49" s="548"/>
      <c r="S49" s="548"/>
      <c r="T49" s="548"/>
      <c r="U49" s="548"/>
      <c r="V49" s="548"/>
      <c r="W49" s="548"/>
      <c r="X49" s="548"/>
      <c r="Y49" s="548"/>
    </row>
    <row r="50" spans="2:26" ht="14.1" customHeight="1">
      <c r="B50" s="9" t="s">
        <v>298</v>
      </c>
    </row>
    <row r="51" spans="2:26" ht="14.1" customHeight="1">
      <c r="B51" s="516" t="s">
        <v>678</v>
      </c>
      <c r="C51" s="516"/>
      <c r="D51" s="516"/>
      <c r="E51" s="516"/>
      <c r="F51" s="516"/>
      <c r="G51" s="516"/>
      <c r="H51" s="516"/>
      <c r="I51" s="516"/>
      <c r="J51" s="516"/>
      <c r="K51" s="516"/>
      <c r="L51" s="516"/>
      <c r="M51" s="516"/>
      <c r="N51" s="516"/>
      <c r="O51" s="516"/>
      <c r="P51" s="516"/>
      <c r="Q51" s="516"/>
      <c r="R51" s="516"/>
      <c r="S51" s="516"/>
      <c r="T51" s="516"/>
      <c r="U51" s="516"/>
      <c r="V51" s="516"/>
      <c r="W51" s="516"/>
      <c r="X51" s="516"/>
      <c r="Y51" s="516"/>
    </row>
    <row r="52" spans="2:26" ht="48.9" customHeight="1">
      <c r="B52" s="565" t="s">
        <v>679</v>
      </c>
      <c r="C52" s="565"/>
      <c r="D52" s="565"/>
      <c r="E52" s="565"/>
      <c r="F52" s="565"/>
      <c r="G52" s="565"/>
      <c r="H52" s="565"/>
      <c r="I52" s="565"/>
      <c r="J52" s="565"/>
      <c r="K52" s="565"/>
      <c r="L52" s="565"/>
      <c r="M52" s="565"/>
      <c r="N52" s="565"/>
      <c r="O52" s="565"/>
      <c r="P52" s="565"/>
      <c r="Q52" s="565"/>
      <c r="R52" s="565"/>
      <c r="S52" s="565"/>
      <c r="T52" s="565"/>
      <c r="U52" s="565"/>
      <c r="V52" s="565"/>
      <c r="W52" s="565"/>
      <c r="X52" s="565"/>
      <c r="Y52" s="565"/>
      <c r="Z52" s="565"/>
    </row>
    <row r="53" spans="2:26" ht="12.9" customHeight="1">
      <c r="Y53" s="207" t="s">
        <v>736</v>
      </c>
    </row>
    <row r="90" ht="17.25" customHeight="1"/>
  </sheetData>
  <sheetProtection sheet="1" selectLockedCells="1"/>
  <mergeCells count="74">
    <mergeCell ref="B1:Y1"/>
    <mergeCell ref="B51:Y51"/>
    <mergeCell ref="N32:O32"/>
    <mergeCell ref="N33:O33"/>
    <mergeCell ref="N34:O34"/>
    <mergeCell ref="F12:J12"/>
    <mergeCell ref="F13:J13"/>
    <mergeCell ref="F6:Y6"/>
    <mergeCell ref="S9:W9"/>
    <mergeCell ref="J5:M5"/>
    <mergeCell ref="K39:L39"/>
    <mergeCell ref="P40:X40"/>
    <mergeCell ref="Q17:S17"/>
    <mergeCell ref="Q19:S19"/>
    <mergeCell ref="Q20:S20"/>
    <mergeCell ref="H10:I10"/>
    <mergeCell ref="M10:N10"/>
    <mergeCell ref="B52:Z52"/>
    <mergeCell ref="K26:O26"/>
    <mergeCell ref="K27:O27"/>
    <mergeCell ref="Q23:S23"/>
    <mergeCell ref="K43:L43"/>
    <mergeCell ref="F15:H15"/>
    <mergeCell ref="F17:H17"/>
    <mergeCell ref="K19:O19"/>
    <mergeCell ref="K20:O20"/>
    <mergeCell ref="K21:O21"/>
    <mergeCell ref="K15:O15"/>
    <mergeCell ref="K16:O16"/>
    <mergeCell ref="K17:O17"/>
    <mergeCell ref="K18:O18"/>
    <mergeCell ref="J30:N30"/>
    <mergeCell ref="Q18:S18"/>
    <mergeCell ref="T43:X43"/>
    <mergeCell ref="Q27:S27"/>
    <mergeCell ref="V24:X24"/>
    <mergeCell ref="Q34:X34"/>
    <mergeCell ref="Q35:X35"/>
    <mergeCell ref="Q24:S24"/>
    <mergeCell ref="Q25:S25"/>
    <mergeCell ref="Q26:S26"/>
    <mergeCell ref="W28:X28"/>
    <mergeCell ref="Q33:X33"/>
    <mergeCell ref="Q32:X32"/>
    <mergeCell ref="F11:J11"/>
    <mergeCell ref="F34:G34"/>
    <mergeCell ref="F35:G35"/>
    <mergeCell ref="N35:O35"/>
    <mergeCell ref="F32:G32"/>
    <mergeCell ref="F33:G33"/>
    <mergeCell ref="K22:O22"/>
    <mergeCell ref="K23:O23"/>
    <mergeCell ref="F19:H19"/>
    <mergeCell ref="F21:H21"/>
    <mergeCell ref="F23:H23"/>
    <mergeCell ref="K24:O24"/>
    <mergeCell ref="K25:O25"/>
    <mergeCell ref="L29:M29"/>
    <mergeCell ref="C48:Y48"/>
    <mergeCell ref="C49:Y49"/>
    <mergeCell ref="Q21:S21"/>
    <mergeCell ref="Q22:S22"/>
    <mergeCell ref="V13:X13"/>
    <mergeCell ref="K14:O14"/>
    <mergeCell ref="Q14:S14"/>
    <mergeCell ref="U14:Y14"/>
    <mergeCell ref="V16:X16"/>
    <mergeCell ref="V18:X18"/>
    <mergeCell ref="V20:X20"/>
    <mergeCell ref="V22:X22"/>
    <mergeCell ref="Q15:S15"/>
    <mergeCell ref="Q16:S16"/>
    <mergeCell ref="P44:X44"/>
    <mergeCell ref="T39:X39"/>
  </mergeCells>
  <phoneticPr fontId="2"/>
  <pageMargins left="0.59055118110236227" right="0.39370078740157483" top="0.39370078740157483" bottom="0.19685039370078741" header="0" footer="0"/>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k_概要書_防火地域等_防火地域">
              <controlPr defaultSize="0" autoFill="0" autoLine="0" autoPict="0">
                <anchor moveWithCells="1">
                  <from>
                    <xdr:col>5</xdr:col>
                    <xdr:colOff>7620</xdr:colOff>
                    <xdr:row>3</xdr:row>
                    <xdr:rowOff>7620</xdr:rowOff>
                  </from>
                  <to>
                    <xdr:col>6</xdr:col>
                    <xdr:colOff>60960</xdr:colOff>
                    <xdr:row>4</xdr:row>
                    <xdr:rowOff>30480</xdr:rowOff>
                  </to>
                </anchor>
              </controlPr>
            </control>
          </mc:Choice>
        </mc:AlternateContent>
        <mc:AlternateContent xmlns:mc="http://schemas.openxmlformats.org/markup-compatibility/2006">
          <mc:Choice Requires="x14">
            <control shapeId="14338" r:id="rId5" name="chk_概要書_防火地域等_準防火地域">
              <controlPr defaultSize="0" autoFill="0" autoLine="0" autoPict="0">
                <anchor moveWithCells="1">
                  <from>
                    <xdr:col>14</xdr:col>
                    <xdr:colOff>7620</xdr:colOff>
                    <xdr:row>3</xdr:row>
                    <xdr:rowOff>0</xdr:rowOff>
                  </from>
                  <to>
                    <xdr:col>15</xdr:col>
                    <xdr:colOff>60960</xdr:colOff>
                    <xdr:row>4</xdr:row>
                    <xdr:rowOff>22860</xdr:rowOff>
                  </to>
                </anchor>
              </controlPr>
            </control>
          </mc:Choice>
        </mc:AlternateContent>
        <mc:AlternateContent xmlns:mc="http://schemas.openxmlformats.org/markup-compatibility/2006">
          <mc:Choice Requires="x14">
            <control shapeId="14339" r:id="rId6" name="chk_概要書_防火地域等_その他">
              <controlPr defaultSize="0" autoFill="0" autoLine="0" autoPict="0">
                <anchor moveWithCells="1">
                  <from>
                    <xdr:col>5</xdr:col>
                    <xdr:colOff>7620</xdr:colOff>
                    <xdr:row>4</xdr:row>
                    <xdr:rowOff>0</xdr:rowOff>
                  </from>
                  <to>
                    <xdr:col>6</xdr:col>
                    <xdr:colOff>60960</xdr:colOff>
                    <xdr:row>5</xdr:row>
                    <xdr:rowOff>22860</xdr:rowOff>
                  </to>
                </anchor>
              </controlPr>
            </control>
          </mc:Choice>
        </mc:AlternateContent>
        <mc:AlternateContent xmlns:mc="http://schemas.openxmlformats.org/markup-compatibility/2006">
          <mc:Choice Requires="x14">
            <control shapeId="14340" r:id="rId7" name="chk_概要書_防火地域等_指定なし">
              <controlPr defaultSize="0" autoFill="0" autoLine="0" autoPict="0">
                <anchor moveWithCells="1">
                  <from>
                    <xdr:col>14</xdr:col>
                    <xdr:colOff>7620</xdr:colOff>
                    <xdr:row>4</xdr:row>
                    <xdr:rowOff>0</xdr:rowOff>
                  </from>
                  <to>
                    <xdr:col>15</xdr:col>
                    <xdr:colOff>60960</xdr:colOff>
                    <xdr:row>5</xdr:row>
                    <xdr:rowOff>22860</xdr:rowOff>
                  </to>
                </anchor>
              </controlPr>
            </control>
          </mc:Choice>
        </mc:AlternateContent>
        <mc:AlternateContent xmlns:mc="http://schemas.openxmlformats.org/markup-compatibility/2006">
          <mc:Choice Requires="x14">
            <control shapeId="14341" r:id="rId8" name="chk_概要書_構造_鉄筋コンクリート">
              <controlPr defaultSize="0" autoFill="0" autoLine="0" autoPict="0">
                <anchor moveWithCells="1">
                  <from>
                    <xdr:col>5</xdr:col>
                    <xdr:colOff>7620</xdr:colOff>
                    <xdr:row>7</xdr:row>
                    <xdr:rowOff>22860</xdr:rowOff>
                  </from>
                  <to>
                    <xdr:col>6</xdr:col>
                    <xdr:colOff>60960</xdr:colOff>
                    <xdr:row>8</xdr:row>
                    <xdr:rowOff>22860</xdr:rowOff>
                  </to>
                </anchor>
              </controlPr>
            </control>
          </mc:Choice>
        </mc:AlternateContent>
        <mc:AlternateContent xmlns:mc="http://schemas.openxmlformats.org/markup-compatibility/2006">
          <mc:Choice Requires="x14">
            <control shapeId="14342" r:id="rId9" name="chk_概要書_構造_鉄骨鉄筋コンクリート">
              <controlPr defaultSize="0" autoFill="0" autoLine="0" autoPict="0">
                <anchor moveWithCells="1">
                  <from>
                    <xdr:col>14</xdr:col>
                    <xdr:colOff>0</xdr:colOff>
                    <xdr:row>7</xdr:row>
                    <xdr:rowOff>7620</xdr:rowOff>
                  </from>
                  <to>
                    <xdr:col>15</xdr:col>
                    <xdr:colOff>45720</xdr:colOff>
                    <xdr:row>8</xdr:row>
                    <xdr:rowOff>7620</xdr:rowOff>
                  </to>
                </anchor>
              </controlPr>
            </control>
          </mc:Choice>
        </mc:AlternateContent>
        <mc:AlternateContent xmlns:mc="http://schemas.openxmlformats.org/markup-compatibility/2006">
          <mc:Choice Requires="x14">
            <control shapeId="14343" r:id="rId10" name="chk_概要書_構造_鉄骨">
              <controlPr defaultSize="0" autoFill="0" autoLine="0" autoPict="0">
                <anchor moveWithCells="1">
                  <from>
                    <xdr:col>5</xdr:col>
                    <xdr:colOff>7620</xdr:colOff>
                    <xdr:row>8</xdr:row>
                    <xdr:rowOff>22860</xdr:rowOff>
                  </from>
                  <to>
                    <xdr:col>6</xdr:col>
                    <xdr:colOff>60960</xdr:colOff>
                    <xdr:row>9</xdr:row>
                    <xdr:rowOff>22860</xdr:rowOff>
                  </to>
                </anchor>
              </controlPr>
            </control>
          </mc:Choice>
        </mc:AlternateContent>
        <mc:AlternateContent xmlns:mc="http://schemas.openxmlformats.org/markup-compatibility/2006">
          <mc:Choice Requires="x14">
            <control shapeId="14344" r:id="rId11" name="chk_概要書_構造_その他">
              <controlPr defaultSize="0" autoFill="0" autoLine="0" autoPict="0">
                <anchor moveWithCells="1">
                  <from>
                    <xdr:col>14</xdr:col>
                    <xdr:colOff>0</xdr:colOff>
                    <xdr:row>8</xdr:row>
                    <xdr:rowOff>7620</xdr:rowOff>
                  </from>
                  <to>
                    <xdr:col>15</xdr:col>
                    <xdr:colOff>45720</xdr:colOff>
                    <xdr:row>9</xdr:row>
                    <xdr:rowOff>7620</xdr:rowOff>
                  </to>
                </anchor>
              </controlPr>
            </control>
          </mc:Choice>
        </mc:AlternateContent>
        <mc:AlternateContent xmlns:mc="http://schemas.openxmlformats.org/markup-compatibility/2006">
          <mc:Choice Requires="x14">
            <control shapeId="14345" r:id="rId12" name="chk_概要書_性能検証法_耐火性能">
              <controlPr defaultSize="0" autoFill="0" autoLine="0" autoPict="0">
                <anchor moveWithCells="1">
                  <from>
                    <xdr:col>5</xdr:col>
                    <xdr:colOff>22860</xdr:colOff>
                    <xdr:row>27</xdr:row>
                    <xdr:rowOff>7620</xdr:rowOff>
                  </from>
                  <to>
                    <xdr:col>6</xdr:col>
                    <xdr:colOff>68580</xdr:colOff>
                    <xdr:row>28</xdr:row>
                    <xdr:rowOff>30480</xdr:rowOff>
                  </to>
                </anchor>
              </controlPr>
            </control>
          </mc:Choice>
        </mc:AlternateContent>
        <mc:AlternateContent xmlns:mc="http://schemas.openxmlformats.org/markup-compatibility/2006">
          <mc:Choice Requires="x14">
            <control shapeId="14346" r:id="rId13" name="chk_概要書_性能検証法_階避難安全">
              <controlPr defaultSize="0" autoFill="0" autoLine="0" autoPict="0">
                <anchor moveWithCells="1">
                  <from>
                    <xdr:col>5</xdr:col>
                    <xdr:colOff>22860</xdr:colOff>
                    <xdr:row>28</xdr:row>
                    <xdr:rowOff>0</xdr:rowOff>
                  </from>
                  <to>
                    <xdr:col>6</xdr:col>
                    <xdr:colOff>68580</xdr:colOff>
                    <xdr:row>29</xdr:row>
                    <xdr:rowOff>22860</xdr:rowOff>
                  </to>
                </anchor>
              </controlPr>
            </control>
          </mc:Choice>
        </mc:AlternateContent>
        <mc:AlternateContent xmlns:mc="http://schemas.openxmlformats.org/markup-compatibility/2006">
          <mc:Choice Requires="x14">
            <control shapeId="14347" r:id="rId14" name="chk_概要書_性能検証法_その他">
              <controlPr defaultSize="0" autoFill="0" autoLine="0" autoPict="0">
                <anchor moveWithCells="1">
                  <from>
                    <xdr:col>5</xdr:col>
                    <xdr:colOff>22860</xdr:colOff>
                    <xdr:row>29</xdr:row>
                    <xdr:rowOff>0</xdr:rowOff>
                  </from>
                  <to>
                    <xdr:col>6</xdr:col>
                    <xdr:colOff>68580</xdr:colOff>
                    <xdr:row>30</xdr:row>
                    <xdr:rowOff>22860</xdr:rowOff>
                  </to>
                </anchor>
              </controlPr>
            </control>
          </mc:Choice>
        </mc:AlternateContent>
        <mc:AlternateContent xmlns:mc="http://schemas.openxmlformats.org/markup-compatibility/2006">
          <mc:Choice Requires="x14">
            <control shapeId="14348" r:id="rId15" name="chk_概要書_性能検証法_防火区画">
              <controlPr defaultSize="0" autoFill="0" autoLine="0" autoPict="0">
                <anchor moveWithCells="1">
                  <from>
                    <xdr:col>10</xdr:col>
                    <xdr:colOff>22860</xdr:colOff>
                    <xdr:row>27</xdr:row>
                    <xdr:rowOff>7620</xdr:rowOff>
                  </from>
                  <to>
                    <xdr:col>11</xdr:col>
                    <xdr:colOff>68580</xdr:colOff>
                    <xdr:row>28</xdr:row>
                    <xdr:rowOff>30480</xdr:rowOff>
                  </to>
                </anchor>
              </controlPr>
            </control>
          </mc:Choice>
        </mc:AlternateContent>
        <mc:AlternateContent xmlns:mc="http://schemas.openxmlformats.org/markup-compatibility/2006">
          <mc:Choice Requires="x14">
            <control shapeId="14349" r:id="rId16" name="chk_概要書_性能検証法_全館避難">
              <controlPr defaultSize="0" autoFill="0" autoLine="0" autoPict="0">
                <anchor moveWithCells="1">
                  <from>
                    <xdr:col>15</xdr:col>
                    <xdr:colOff>68580</xdr:colOff>
                    <xdr:row>28</xdr:row>
                    <xdr:rowOff>0</xdr:rowOff>
                  </from>
                  <to>
                    <xdr:col>16</xdr:col>
                    <xdr:colOff>114300</xdr:colOff>
                    <xdr:row>29</xdr:row>
                    <xdr:rowOff>22860</xdr:rowOff>
                  </to>
                </anchor>
              </controlPr>
            </control>
          </mc:Choice>
        </mc:AlternateContent>
        <mc:AlternateContent xmlns:mc="http://schemas.openxmlformats.org/markup-compatibility/2006">
          <mc:Choice Requires="x14">
            <control shapeId="14350" r:id="rId17" name="chk_概要書_確認図書_有">
              <controlPr defaultSize="0" autoFill="0" autoLine="0" autoPict="0">
                <anchor moveWithCells="1">
                  <from>
                    <xdr:col>7</xdr:col>
                    <xdr:colOff>38100</xdr:colOff>
                    <xdr:row>36</xdr:row>
                    <xdr:rowOff>22860</xdr:rowOff>
                  </from>
                  <to>
                    <xdr:col>8</xdr:col>
                    <xdr:colOff>83820</xdr:colOff>
                    <xdr:row>37</xdr:row>
                    <xdr:rowOff>22860</xdr:rowOff>
                  </to>
                </anchor>
              </controlPr>
            </control>
          </mc:Choice>
        </mc:AlternateContent>
        <mc:AlternateContent xmlns:mc="http://schemas.openxmlformats.org/markup-compatibility/2006">
          <mc:Choice Requires="x14">
            <control shapeId="14351" r:id="rId18" name="chk_概要書_確認済証_有">
              <controlPr defaultSize="0" autoFill="0" autoLine="0" autoPict="0">
                <anchor moveWithCells="1">
                  <from>
                    <xdr:col>7</xdr:col>
                    <xdr:colOff>38100</xdr:colOff>
                    <xdr:row>37</xdr:row>
                    <xdr:rowOff>22860</xdr:rowOff>
                  </from>
                  <to>
                    <xdr:col>8</xdr:col>
                    <xdr:colOff>83820</xdr:colOff>
                    <xdr:row>38</xdr:row>
                    <xdr:rowOff>22860</xdr:rowOff>
                  </to>
                </anchor>
              </controlPr>
            </control>
          </mc:Choice>
        </mc:AlternateContent>
        <mc:AlternateContent xmlns:mc="http://schemas.openxmlformats.org/markup-compatibility/2006">
          <mc:Choice Requires="x14">
            <control shapeId="14352" r:id="rId19" name="chk_概要書_確認済証_無">
              <controlPr defaultSize="0" autoFill="0" autoLine="0" autoPict="0">
                <anchor moveWithCells="1">
                  <from>
                    <xdr:col>10</xdr:col>
                    <xdr:colOff>30480</xdr:colOff>
                    <xdr:row>37</xdr:row>
                    <xdr:rowOff>22860</xdr:rowOff>
                  </from>
                  <to>
                    <xdr:col>11</xdr:col>
                    <xdr:colOff>76200</xdr:colOff>
                    <xdr:row>38</xdr:row>
                    <xdr:rowOff>22860</xdr:rowOff>
                  </to>
                </anchor>
              </controlPr>
            </control>
          </mc:Choice>
        </mc:AlternateContent>
        <mc:AlternateContent xmlns:mc="http://schemas.openxmlformats.org/markup-compatibility/2006">
          <mc:Choice Requires="x14">
            <control shapeId="14353" r:id="rId20" name="chk_概要書_各階平面図あり">
              <controlPr defaultSize="0" autoFill="0" autoLine="0" autoPict="0">
                <anchor moveWithCells="1">
                  <from>
                    <xdr:col>9</xdr:col>
                    <xdr:colOff>83820</xdr:colOff>
                    <xdr:row>36</xdr:row>
                    <xdr:rowOff>7620</xdr:rowOff>
                  </from>
                  <to>
                    <xdr:col>10</xdr:col>
                    <xdr:colOff>137160</xdr:colOff>
                    <xdr:row>37</xdr:row>
                    <xdr:rowOff>7620</xdr:rowOff>
                  </to>
                </anchor>
              </controlPr>
            </control>
          </mc:Choice>
        </mc:AlternateContent>
        <mc:AlternateContent xmlns:mc="http://schemas.openxmlformats.org/markup-compatibility/2006">
          <mc:Choice Requires="x14">
            <control shapeId="14354" r:id="rId21" name="chk_概要書_確認図書_無">
              <controlPr defaultSize="0" autoFill="0" autoLine="0" autoPict="0">
                <anchor moveWithCells="1">
                  <from>
                    <xdr:col>15</xdr:col>
                    <xdr:colOff>76200</xdr:colOff>
                    <xdr:row>36</xdr:row>
                    <xdr:rowOff>7620</xdr:rowOff>
                  </from>
                  <to>
                    <xdr:col>16</xdr:col>
                    <xdr:colOff>121920</xdr:colOff>
                    <xdr:row>37</xdr:row>
                    <xdr:rowOff>7620</xdr:rowOff>
                  </to>
                </anchor>
              </controlPr>
            </control>
          </mc:Choice>
        </mc:AlternateContent>
        <mc:AlternateContent xmlns:mc="http://schemas.openxmlformats.org/markup-compatibility/2006">
          <mc:Choice Requires="x14">
            <control shapeId="14355" r:id="rId22" name="chk_概要書_確認済証_建築主事">
              <controlPr defaultSize="0" autoFill="0" autoLine="0" autoPict="0">
                <anchor moveWithCells="1">
                  <from>
                    <xdr:col>5</xdr:col>
                    <xdr:colOff>30480</xdr:colOff>
                    <xdr:row>39</xdr:row>
                    <xdr:rowOff>7620</xdr:rowOff>
                  </from>
                  <to>
                    <xdr:col>6</xdr:col>
                    <xdr:colOff>76200</xdr:colOff>
                    <xdr:row>40</xdr:row>
                    <xdr:rowOff>7620</xdr:rowOff>
                  </to>
                </anchor>
              </controlPr>
            </control>
          </mc:Choice>
        </mc:AlternateContent>
        <mc:AlternateContent xmlns:mc="http://schemas.openxmlformats.org/markup-compatibility/2006">
          <mc:Choice Requires="x14">
            <control shapeId="14356" r:id="rId23" name="chk_概要書_確認済証_指定確認検査機関">
              <controlPr defaultSize="0" autoFill="0" autoLine="0" autoPict="0">
                <anchor moveWithCells="1">
                  <from>
                    <xdr:col>9</xdr:col>
                    <xdr:colOff>7620</xdr:colOff>
                    <xdr:row>39</xdr:row>
                    <xdr:rowOff>7620</xdr:rowOff>
                  </from>
                  <to>
                    <xdr:col>10</xdr:col>
                    <xdr:colOff>60960</xdr:colOff>
                    <xdr:row>40</xdr:row>
                    <xdr:rowOff>7620</xdr:rowOff>
                  </to>
                </anchor>
              </controlPr>
            </control>
          </mc:Choice>
        </mc:AlternateContent>
        <mc:AlternateContent xmlns:mc="http://schemas.openxmlformats.org/markup-compatibility/2006">
          <mc:Choice Requires="x14">
            <control shapeId="14357" r:id="rId24" name="chk_概要書_完了検査に要した図書_無">
              <controlPr defaultSize="0" autoFill="0" autoLine="0" autoPict="0">
                <anchor moveWithCells="1">
                  <from>
                    <xdr:col>10</xdr:col>
                    <xdr:colOff>38100</xdr:colOff>
                    <xdr:row>40</xdr:row>
                    <xdr:rowOff>7620</xdr:rowOff>
                  </from>
                  <to>
                    <xdr:col>11</xdr:col>
                    <xdr:colOff>83820</xdr:colOff>
                    <xdr:row>41</xdr:row>
                    <xdr:rowOff>7620</xdr:rowOff>
                  </to>
                </anchor>
              </controlPr>
            </control>
          </mc:Choice>
        </mc:AlternateContent>
        <mc:AlternateContent xmlns:mc="http://schemas.openxmlformats.org/markup-compatibility/2006">
          <mc:Choice Requires="x14">
            <control shapeId="14358" r:id="rId25" name="chk_概要書_検査済証_無">
              <controlPr defaultSize="0" autoFill="0" autoLine="0" autoPict="0">
                <anchor moveWithCells="1">
                  <from>
                    <xdr:col>10</xdr:col>
                    <xdr:colOff>38100</xdr:colOff>
                    <xdr:row>41</xdr:row>
                    <xdr:rowOff>7620</xdr:rowOff>
                  </from>
                  <to>
                    <xdr:col>11</xdr:col>
                    <xdr:colOff>83820</xdr:colOff>
                    <xdr:row>42</xdr:row>
                    <xdr:rowOff>7620</xdr:rowOff>
                  </to>
                </anchor>
              </controlPr>
            </control>
          </mc:Choice>
        </mc:AlternateContent>
        <mc:AlternateContent xmlns:mc="http://schemas.openxmlformats.org/markup-compatibility/2006">
          <mc:Choice Requires="x14">
            <control shapeId="14359" r:id="rId26" name="chk_概要書_完了検査に要した図書_有">
              <controlPr defaultSize="0" autoFill="0" autoLine="0" autoPict="0">
                <anchor moveWithCells="1">
                  <from>
                    <xdr:col>7</xdr:col>
                    <xdr:colOff>38100</xdr:colOff>
                    <xdr:row>40</xdr:row>
                    <xdr:rowOff>22860</xdr:rowOff>
                  </from>
                  <to>
                    <xdr:col>8</xdr:col>
                    <xdr:colOff>83820</xdr:colOff>
                    <xdr:row>41</xdr:row>
                    <xdr:rowOff>22860</xdr:rowOff>
                  </to>
                </anchor>
              </controlPr>
            </control>
          </mc:Choice>
        </mc:AlternateContent>
        <mc:AlternateContent xmlns:mc="http://schemas.openxmlformats.org/markup-compatibility/2006">
          <mc:Choice Requires="x14">
            <control shapeId="14360" r:id="rId27" name="chk_概要書_検査済証_有">
              <controlPr defaultSize="0" autoFill="0" autoLine="0" autoPict="0">
                <anchor moveWithCells="1">
                  <from>
                    <xdr:col>7</xdr:col>
                    <xdr:colOff>38100</xdr:colOff>
                    <xdr:row>41</xdr:row>
                    <xdr:rowOff>22860</xdr:rowOff>
                  </from>
                  <to>
                    <xdr:col>8</xdr:col>
                    <xdr:colOff>83820</xdr:colOff>
                    <xdr:row>42</xdr:row>
                    <xdr:rowOff>22860</xdr:rowOff>
                  </to>
                </anchor>
              </controlPr>
            </control>
          </mc:Choice>
        </mc:AlternateContent>
        <mc:AlternateContent xmlns:mc="http://schemas.openxmlformats.org/markup-compatibility/2006">
          <mc:Choice Requires="x14">
            <control shapeId="14361" r:id="rId28" name="chk_概要書_検査済証_建築主事">
              <controlPr defaultSize="0" autoFill="0" autoLine="0" autoPict="0">
                <anchor moveWithCells="1">
                  <from>
                    <xdr:col>5</xdr:col>
                    <xdr:colOff>30480</xdr:colOff>
                    <xdr:row>43</xdr:row>
                    <xdr:rowOff>22860</xdr:rowOff>
                  </from>
                  <to>
                    <xdr:col>6</xdr:col>
                    <xdr:colOff>76200</xdr:colOff>
                    <xdr:row>44</xdr:row>
                    <xdr:rowOff>22860</xdr:rowOff>
                  </to>
                </anchor>
              </controlPr>
            </control>
          </mc:Choice>
        </mc:AlternateContent>
        <mc:AlternateContent xmlns:mc="http://schemas.openxmlformats.org/markup-compatibility/2006">
          <mc:Choice Requires="x14">
            <control shapeId="14362" r:id="rId29" name="chk_概要書_検査済証_指定確認検査機関">
              <controlPr defaultSize="0" autoFill="0" autoLine="0" autoPict="0">
                <anchor moveWithCells="1">
                  <from>
                    <xdr:col>9</xdr:col>
                    <xdr:colOff>7620</xdr:colOff>
                    <xdr:row>43</xdr:row>
                    <xdr:rowOff>22860</xdr:rowOff>
                  </from>
                  <to>
                    <xdr:col>10</xdr:col>
                    <xdr:colOff>60960</xdr:colOff>
                    <xdr:row>44</xdr:row>
                    <xdr:rowOff>22860</xdr:rowOff>
                  </to>
                </anchor>
              </controlPr>
            </control>
          </mc:Choice>
        </mc:AlternateContent>
        <mc:AlternateContent xmlns:mc="http://schemas.openxmlformats.org/markup-compatibility/2006">
          <mc:Choice Requires="x14">
            <control shapeId="14363" r:id="rId30" name="chk_概要書_維持保全計画_有">
              <controlPr defaultSize="0" autoFill="0" autoLine="0" autoPict="0">
                <anchor moveWithCells="1">
                  <from>
                    <xdr:col>9</xdr:col>
                    <xdr:colOff>7620</xdr:colOff>
                    <xdr:row>44</xdr:row>
                    <xdr:rowOff>22860</xdr:rowOff>
                  </from>
                  <to>
                    <xdr:col>10</xdr:col>
                    <xdr:colOff>60960</xdr:colOff>
                    <xdr:row>45</xdr:row>
                    <xdr:rowOff>22860</xdr:rowOff>
                  </to>
                </anchor>
              </controlPr>
            </control>
          </mc:Choice>
        </mc:AlternateContent>
        <mc:AlternateContent xmlns:mc="http://schemas.openxmlformats.org/markup-compatibility/2006">
          <mc:Choice Requires="x14">
            <control shapeId="14364" r:id="rId31" name="chk_概要書_前回調査書類_有">
              <controlPr defaultSize="0" autoFill="0" autoLine="0" autoPict="0">
                <anchor moveWithCells="1">
                  <from>
                    <xdr:col>9</xdr:col>
                    <xdr:colOff>7620</xdr:colOff>
                    <xdr:row>45</xdr:row>
                    <xdr:rowOff>7620</xdr:rowOff>
                  </from>
                  <to>
                    <xdr:col>10</xdr:col>
                    <xdr:colOff>60960</xdr:colOff>
                    <xdr:row>46</xdr:row>
                    <xdr:rowOff>7620</xdr:rowOff>
                  </to>
                </anchor>
              </controlPr>
            </control>
          </mc:Choice>
        </mc:AlternateContent>
        <mc:AlternateContent xmlns:mc="http://schemas.openxmlformats.org/markup-compatibility/2006">
          <mc:Choice Requires="x14">
            <control shapeId="14365" r:id="rId32" name="chk_概要書_維持保全計画_無">
              <controlPr defaultSize="0" autoFill="0" autoLine="0" autoPict="0">
                <anchor moveWithCells="1">
                  <from>
                    <xdr:col>11</xdr:col>
                    <xdr:colOff>7620</xdr:colOff>
                    <xdr:row>44</xdr:row>
                    <xdr:rowOff>22860</xdr:rowOff>
                  </from>
                  <to>
                    <xdr:col>12</xdr:col>
                    <xdr:colOff>60960</xdr:colOff>
                    <xdr:row>45</xdr:row>
                    <xdr:rowOff>22860</xdr:rowOff>
                  </to>
                </anchor>
              </controlPr>
            </control>
          </mc:Choice>
        </mc:AlternateContent>
        <mc:AlternateContent xmlns:mc="http://schemas.openxmlformats.org/markup-compatibility/2006">
          <mc:Choice Requires="x14">
            <control shapeId="14366" r:id="rId33" name="chk_概要書_前回調査書類_無">
              <controlPr defaultSize="0" autoFill="0" autoLine="0" autoPict="0">
                <anchor moveWithCells="1">
                  <from>
                    <xdr:col>11</xdr:col>
                    <xdr:colOff>7620</xdr:colOff>
                    <xdr:row>45</xdr:row>
                    <xdr:rowOff>22860</xdr:rowOff>
                  </from>
                  <to>
                    <xdr:col>12</xdr:col>
                    <xdr:colOff>60960</xdr:colOff>
                    <xdr:row>46</xdr:row>
                    <xdr:rowOff>22860</xdr:rowOff>
                  </to>
                </anchor>
              </controlPr>
            </control>
          </mc:Choice>
        </mc:AlternateContent>
        <mc:AlternateContent xmlns:mc="http://schemas.openxmlformats.org/markup-compatibility/2006">
          <mc:Choice Requires="x14">
            <control shapeId="14367" r:id="rId34" name="chk_概要書_前回調査書類_対象外">
              <controlPr defaultSize="0" autoFill="0" autoLine="0" autoPict="0">
                <anchor moveWithCells="1">
                  <from>
                    <xdr:col>13</xdr:col>
                    <xdr:colOff>68580</xdr:colOff>
                    <xdr:row>45</xdr:row>
                    <xdr:rowOff>22860</xdr:rowOff>
                  </from>
                  <to>
                    <xdr:col>14</xdr:col>
                    <xdr:colOff>114300</xdr:colOff>
                    <xdr:row>46</xdr:row>
                    <xdr:rowOff>22860</xdr:rowOff>
                  </to>
                </anchor>
              </controlPr>
            </control>
          </mc:Choice>
        </mc:AlternateContent>
        <mc:AlternateContent xmlns:mc="http://schemas.openxmlformats.org/markup-compatibility/2006">
          <mc:Choice Requires="x14">
            <control shapeId="14368" r:id="rId35" name="chk_概要書_性能検証法_区画避難安全">
              <controlPr defaultSize="0" autoFill="0" autoLine="0" autoPict="0">
                <anchor moveWithCells="1">
                  <from>
                    <xdr:col>15</xdr:col>
                    <xdr:colOff>68580</xdr:colOff>
                    <xdr:row>27</xdr:row>
                    <xdr:rowOff>7620</xdr:rowOff>
                  </from>
                  <to>
                    <xdr:col>16</xdr:col>
                    <xdr:colOff>114300</xdr:colOff>
                    <xdr:row>28</xdr:row>
                    <xdr:rowOff>30480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A212-D289-45E4-BCF9-40E35270AA54}">
  <sheetPr codeName="Sheet13"/>
  <dimension ref="B1:I51"/>
  <sheetViews>
    <sheetView showGridLines="0" tabSelected="1" view="pageBreakPreview" topLeftCell="B1" zoomScaleNormal="100" zoomScaleSheetLayoutView="100" workbookViewId="0"/>
  </sheetViews>
  <sheetFormatPr defaultColWidth="9" defaultRowHeight="20.100000000000001" customHeight="1"/>
  <cols>
    <col min="1" max="1" width="0.88671875" style="123" customWidth="1"/>
    <col min="2" max="5" width="24.6640625" style="123" customWidth="1"/>
    <col min="6" max="6" width="13.6640625" style="124" customWidth="1"/>
    <col min="7" max="7" width="10.6640625" style="123" customWidth="1"/>
    <col min="8" max="9" width="9.6640625" style="123" customWidth="1"/>
    <col min="10" max="10" width="0.88671875" style="123" customWidth="1"/>
    <col min="11" max="16384" width="9" style="123"/>
  </cols>
  <sheetData>
    <row r="1" spans="2:9" ht="6" customHeight="1"/>
    <row r="2" spans="2:9" ht="12.6" customHeight="1">
      <c r="B2" s="123" t="s">
        <v>712</v>
      </c>
    </row>
    <row r="3" spans="2:9" ht="12.6" customHeight="1">
      <c r="B3" s="571" t="s">
        <v>60</v>
      </c>
      <c r="C3" s="571"/>
      <c r="D3" s="571"/>
      <c r="E3" s="571"/>
      <c r="F3" s="571"/>
      <c r="G3" s="571"/>
      <c r="H3" s="571"/>
      <c r="I3" s="571"/>
    </row>
    <row r="4" spans="2:9" ht="12.6" customHeight="1">
      <c r="B4" s="572"/>
      <c r="C4" s="573"/>
      <c r="D4" s="573"/>
      <c r="E4" s="574"/>
      <c r="F4" s="125" t="s">
        <v>61</v>
      </c>
      <c r="G4" s="578" t="s">
        <v>62</v>
      </c>
      <c r="H4" s="579"/>
      <c r="I4" s="580"/>
    </row>
    <row r="5" spans="2:9" ht="12.6" customHeight="1">
      <c r="B5" s="575"/>
      <c r="C5" s="576"/>
      <c r="D5" s="576"/>
      <c r="E5" s="577"/>
      <c r="F5" s="199">
        <v>1</v>
      </c>
      <c r="G5" s="581" t="s">
        <v>63</v>
      </c>
      <c r="H5" s="582"/>
      <c r="I5" s="583"/>
    </row>
    <row r="6" spans="2:9" ht="12.6" customHeight="1">
      <c r="B6" s="575"/>
      <c r="C6" s="576"/>
      <c r="D6" s="576"/>
      <c r="E6" s="577"/>
      <c r="F6" s="200" t="s">
        <v>606</v>
      </c>
      <c r="G6" s="568" t="s">
        <v>64</v>
      </c>
      <c r="H6" s="569"/>
      <c r="I6" s="570"/>
    </row>
    <row r="7" spans="2:9" ht="12.6" customHeight="1">
      <c r="B7" s="575"/>
      <c r="C7" s="576"/>
      <c r="D7" s="576"/>
      <c r="E7" s="577"/>
      <c r="F7" s="200" t="s">
        <v>607</v>
      </c>
      <c r="G7" s="568" t="s">
        <v>65</v>
      </c>
      <c r="H7" s="569"/>
      <c r="I7" s="570"/>
    </row>
    <row r="8" spans="2:9" ht="12.6" customHeight="1">
      <c r="B8" s="575"/>
      <c r="C8" s="576"/>
      <c r="D8" s="576"/>
      <c r="E8" s="577"/>
      <c r="F8" s="200" t="s">
        <v>734</v>
      </c>
      <c r="G8" s="568" t="s">
        <v>66</v>
      </c>
      <c r="H8" s="569"/>
      <c r="I8" s="570"/>
    </row>
    <row r="9" spans="2:9" ht="12.6" customHeight="1">
      <c r="B9" s="575"/>
      <c r="C9" s="576"/>
      <c r="D9" s="576"/>
      <c r="E9" s="577"/>
      <c r="F9" s="200" t="s">
        <v>725</v>
      </c>
      <c r="G9" s="568" t="s">
        <v>329</v>
      </c>
      <c r="H9" s="569"/>
      <c r="I9" s="570"/>
    </row>
    <row r="10" spans="2:9" ht="12.6" customHeight="1">
      <c r="B10" s="575"/>
      <c r="C10" s="576"/>
      <c r="D10" s="576"/>
      <c r="E10" s="577"/>
      <c r="F10" s="200" t="s">
        <v>733</v>
      </c>
      <c r="G10" s="568" t="s">
        <v>334</v>
      </c>
      <c r="H10" s="569"/>
      <c r="I10" s="570"/>
    </row>
    <row r="11" spans="2:9" ht="12.6" customHeight="1">
      <c r="B11" s="575"/>
      <c r="C11" s="576"/>
      <c r="D11" s="576"/>
      <c r="E11" s="577"/>
      <c r="F11" s="200" t="s">
        <v>732</v>
      </c>
      <c r="G11" s="568" t="s">
        <v>93</v>
      </c>
      <c r="H11" s="569"/>
      <c r="I11" s="570"/>
    </row>
    <row r="12" spans="2:9" ht="12.6" customHeight="1">
      <c r="B12" s="575"/>
      <c r="C12" s="576"/>
      <c r="D12" s="576"/>
      <c r="E12" s="577"/>
      <c r="F12" s="200" t="s">
        <v>731</v>
      </c>
      <c r="G12" s="568" t="s">
        <v>1</v>
      </c>
      <c r="H12" s="569"/>
      <c r="I12" s="570"/>
    </row>
    <row r="13" spans="2:9" ht="12.6" customHeight="1">
      <c r="B13" s="575"/>
      <c r="C13" s="576"/>
      <c r="D13" s="576"/>
      <c r="E13" s="577"/>
      <c r="F13" s="200" t="s">
        <v>94</v>
      </c>
      <c r="G13" s="568" t="s">
        <v>2</v>
      </c>
      <c r="H13" s="569"/>
      <c r="I13" s="570"/>
    </row>
    <row r="14" spans="2:9" ht="12.6" customHeight="1">
      <c r="B14" s="575"/>
      <c r="C14" s="576"/>
      <c r="D14" s="576"/>
      <c r="E14" s="577"/>
      <c r="F14" s="200" t="s">
        <v>730</v>
      </c>
      <c r="G14" s="568" t="s">
        <v>95</v>
      </c>
      <c r="H14" s="569"/>
      <c r="I14" s="570"/>
    </row>
    <row r="15" spans="2:9" ht="12.6" customHeight="1">
      <c r="B15" s="575"/>
      <c r="C15" s="576"/>
      <c r="D15" s="576"/>
      <c r="E15" s="577"/>
      <c r="F15" s="199">
        <v>2</v>
      </c>
      <c r="G15" s="581" t="s">
        <v>67</v>
      </c>
      <c r="H15" s="582"/>
      <c r="I15" s="583"/>
    </row>
    <row r="16" spans="2:9" ht="12.6" customHeight="1">
      <c r="B16" s="575"/>
      <c r="C16" s="576"/>
      <c r="D16" s="576"/>
      <c r="E16" s="577"/>
      <c r="F16" s="200" t="s">
        <v>729</v>
      </c>
      <c r="G16" s="568" t="s">
        <v>68</v>
      </c>
      <c r="H16" s="569"/>
      <c r="I16" s="570"/>
    </row>
    <row r="17" spans="2:9" ht="12.6" customHeight="1">
      <c r="B17" s="575"/>
      <c r="C17" s="576"/>
      <c r="D17" s="576"/>
      <c r="E17" s="577"/>
      <c r="F17" s="200" t="s">
        <v>728</v>
      </c>
      <c r="G17" s="568" t="s">
        <v>69</v>
      </c>
      <c r="H17" s="569"/>
      <c r="I17" s="570"/>
    </row>
    <row r="18" spans="2:9" ht="12.6" customHeight="1">
      <c r="B18" s="575"/>
      <c r="C18" s="576"/>
      <c r="D18" s="576"/>
      <c r="E18" s="577"/>
      <c r="F18" s="200" t="s">
        <v>727</v>
      </c>
      <c r="G18" s="568" t="s">
        <v>70</v>
      </c>
      <c r="H18" s="569"/>
      <c r="I18" s="570"/>
    </row>
    <row r="19" spans="2:9" ht="12.6" customHeight="1">
      <c r="B19" s="575"/>
      <c r="C19" s="576"/>
      <c r="D19" s="576"/>
      <c r="E19" s="577"/>
      <c r="F19" s="199">
        <v>3</v>
      </c>
      <c r="G19" s="581" t="s">
        <v>71</v>
      </c>
      <c r="H19" s="582"/>
      <c r="I19" s="583"/>
    </row>
    <row r="20" spans="2:9" ht="12.6" customHeight="1">
      <c r="B20" s="575"/>
      <c r="C20" s="576"/>
      <c r="D20" s="576"/>
      <c r="E20" s="577"/>
      <c r="F20" s="200" t="s">
        <v>606</v>
      </c>
      <c r="G20" s="568" t="s">
        <v>96</v>
      </c>
      <c r="H20" s="569"/>
      <c r="I20" s="570"/>
    </row>
    <row r="21" spans="2:9" ht="12.6" customHeight="1">
      <c r="B21" s="575"/>
      <c r="C21" s="576"/>
      <c r="D21" s="576"/>
      <c r="E21" s="577"/>
      <c r="F21" s="200" t="s">
        <v>726</v>
      </c>
      <c r="G21" s="568" t="s">
        <v>602</v>
      </c>
      <c r="H21" s="569"/>
      <c r="I21" s="570"/>
    </row>
    <row r="22" spans="2:9" ht="12.6" customHeight="1">
      <c r="B22" s="575"/>
      <c r="C22" s="576"/>
      <c r="D22" s="576"/>
      <c r="E22" s="577"/>
      <c r="F22" s="200" t="s">
        <v>725</v>
      </c>
      <c r="G22" s="568" t="s">
        <v>97</v>
      </c>
      <c r="H22" s="569"/>
      <c r="I22" s="570"/>
    </row>
    <row r="23" spans="2:9" ht="12.6" customHeight="1">
      <c r="B23" s="575"/>
      <c r="C23" s="576"/>
      <c r="D23" s="576"/>
      <c r="E23" s="577"/>
      <c r="F23" s="200" t="s">
        <v>724</v>
      </c>
      <c r="G23" s="568" t="s">
        <v>735</v>
      </c>
      <c r="H23" s="569"/>
      <c r="I23" s="570"/>
    </row>
    <row r="24" spans="2:9" ht="12.6" customHeight="1">
      <c r="B24" s="575"/>
      <c r="C24" s="576"/>
      <c r="D24" s="576"/>
      <c r="E24" s="577"/>
      <c r="F24" s="199">
        <v>4</v>
      </c>
      <c r="G24" s="581" t="s">
        <v>72</v>
      </c>
      <c r="H24" s="582"/>
      <c r="I24" s="583"/>
    </row>
    <row r="25" spans="2:9" ht="12.6" customHeight="1">
      <c r="B25" s="575"/>
      <c r="C25" s="576"/>
      <c r="D25" s="576"/>
      <c r="E25" s="577"/>
      <c r="F25" s="200" t="s">
        <v>723</v>
      </c>
      <c r="G25" s="568" t="s">
        <v>73</v>
      </c>
      <c r="H25" s="569"/>
      <c r="I25" s="570"/>
    </row>
    <row r="26" spans="2:9" ht="12.6" customHeight="1">
      <c r="B26" s="575"/>
      <c r="C26" s="576"/>
      <c r="D26" s="576"/>
      <c r="E26" s="577"/>
      <c r="F26" s="200" t="s">
        <v>722</v>
      </c>
      <c r="G26" s="568" t="s">
        <v>74</v>
      </c>
      <c r="H26" s="569"/>
      <c r="I26" s="570"/>
    </row>
    <row r="27" spans="2:9" ht="12.6" customHeight="1">
      <c r="B27" s="575"/>
      <c r="C27" s="576"/>
      <c r="D27" s="576"/>
      <c r="E27" s="577"/>
      <c r="F27" s="200" t="s">
        <v>721</v>
      </c>
      <c r="G27" s="568" t="s">
        <v>75</v>
      </c>
      <c r="H27" s="569"/>
      <c r="I27" s="570"/>
    </row>
    <row r="28" spans="2:9" ht="12.6" customHeight="1">
      <c r="B28" s="575"/>
      <c r="C28" s="576"/>
      <c r="D28" s="576"/>
      <c r="E28" s="577"/>
      <c r="F28" s="200" t="s">
        <v>720</v>
      </c>
      <c r="G28" s="568" t="s">
        <v>76</v>
      </c>
      <c r="H28" s="569"/>
      <c r="I28" s="570"/>
    </row>
    <row r="29" spans="2:9" ht="12.6" customHeight="1">
      <c r="B29" s="575"/>
      <c r="C29" s="576"/>
      <c r="D29" s="576"/>
      <c r="E29" s="577"/>
      <c r="F29" s="200" t="s">
        <v>922</v>
      </c>
      <c r="G29" s="568" t="s">
        <v>975</v>
      </c>
      <c r="H29" s="569"/>
      <c r="I29" s="570"/>
    </row>
    <row r="30" spans="2:9" ht="12.6" customHeight="1">
      <c r="B30" s="575"/>
      <c r="C30" s="576"/>
      <c r="D30" s="576"/>
      <c r="E30" s="577"/>
      <c r="F30" s="200" t="s">
        <v>573</v>
      </c>
      <c r="G30" s="568" t="s">
        <v>77</v>
      </c>
      <c r="H30" s="569"/>
      <c r="I30" s="570"/>
    </row>
    <row r="31" spans="2:9" ht="12.6" customHeight="1">
      <c r="B31" s="575"/>
      <c r="C31" s="576"/>
      <c r="D31" s="576"/>
      <c r="E31" s="577"/>
      <c r="F31" s="200" t="s">
        <v>753</v>
      </c>
      <c r="G31" s="568" t="s">
        <v>748</v>
      </c>
      <c r="H31" s="569"/>
      <c r="I31" s="570"/>
    </row>
    <row r="32" spans="2:9" ht="12.6" customHeight="1">
      <c r="B32" s="575"/>
      <c r="C32" s="576"/>
      <c r="D32" s="576"/>
      <c r="E32" s="577"/>
      <c r="F32" s="200" t="s">
        <v>923</v>
      </c>
      <c r="G32" s="568" t="s">
        <v>924</v>
      </c>
      <c r="H32" s="584"/>
      <c r="I32" s="585"/>
    </row>
    <row r="33" spans="2:9" ht="12.6" customHeight="1">
      <c r="B33" s="575"/>
      <c r="C33" s="576"/>
      <c r="D33" s="576"/>
      <c r="E33" s="577"/>
      <c r="F33" s="200" t="s">
        <v>925</v>
      </c>
      <c r="G33" s="568" t="s">
        <v>78</v>
      </c>
      <c r="H33" s="569"/>
      <c r="I33" s="570"/>
    </row>
    <row r="34" spans="2:9" ht="12.6" customHeight="1">
      <c r="B34" s="575"/>
      <c r="C34" s="576"/>
      <c r="D34" s="576"/>
      <c r="E34" s="577"/>
      <c r="F34" s="200" t="s">
        <v>926</v>
      </c>
      <c r="G34" s="568" t="s">
        <v>79</v>
      </c>
      <c r="H34" s="569"/>
      <c r="I34" s="570"/>
    </row>
    <row r="35" spans="2:9" ht="12.6" customHeight="1">
      <c r="B35" s="575"/>
      <c r="C35" s="576"/>
      <c r="D35" s="576"/>
      <c r="E35" s="577"/>
      <c r="F35" s="199">
        <v>5</v>
      </c>
      <c r="G35" s="581" t="s">
        <v>80</v>
      </c>
      <c r="H35" s="582"/>
      <c r="I35" s="583"/>
    </row>
    <row r="36" spans="2:9" ht="12.6" customHeight="1">
      <c r="B36" s="575"/>
      <c r="C36" s="576"/>
      <c r="D36" s="576"/>
      <c r="E36" s="577"/>
      <c r="F36" s="200" t="s">
        <v>606</v>
      </c>
      <c r="G36" s="568" t="s">
        <v>81</v>
      </c>
      <c r="H36" s="569"/>
      <c r="I36" s="570"/>
    </row>
    <row r="37" spans="2:9" ht="12.6" customHeight="1">
      <c r="B37" s="575"/>
      <c r="C37" s="576"/>
      <c r="D37" s="576"/>
      <c r="E37" s="577"/>
      <c r="F37" s="200" t="s">
        <v>719</v>
      </c>
      <c r="G37" s="568" t="s">
        <v>82</v>
      </c>
      <c r="H37" s="569"/>
      <c r="I37" s="570"/>
    </row>
    <row r="38" spans="2:9" ht="12.6" customHeight="1">
      <c r="B38" s="575"/>
      <c r="C38" s="576"/>
      <c r="D38" s="576"/>
      <c r="E38" s="577"/>
      <c r="F38" s="200" t="s">
        <v>718</v>
      </c>
      <c r="G38" s="568" t="s">
        <v>83</v>
      </c>
      <c r="H38" s="569"/>
      <c r="I38" s="570"/>
    </row>
    <row r="39" spans="2:9" ht="12.6" customHeight="1">
      <c r="B39" s="575"/>
      <c r="C39" s="576"/>
      <c r="D39" s="576"/>
      <c r="E39" s="577"/>
      <c r="F39" s="200" t="s">
        <v>608</v>
      </c>
      <c r="G39" s="568" t="s">
        <v>84</v>
      </c>
      <c r="H39" s="569"/>
      <c r="I39" s="570"/>
    </row>
    <row r="40" spans="2:9" ht="12.6" customHeight="1">
      <c r="B40" s="575"/>
      <c r="C40" s="576"/>
      <c r="D40" s="576"/>
      <c r="E40" s="577"/>
      <c r="F40" s="200" t="s">
        <v>717</v>
      </c>
      <c r="G40" s="568" t="s">
        <v>85</v>
      </c>
      <c r="H40" s="569"/>
      <c r="I40" s="570"/>
    </row>
    <row r="41" spans="2:9" ht="12.6" customHeight="1">
      <c r="B41" s="575"/>
      <c r="C41" s="576"/>
      <c r="D41" s="576"/>
      <c r="E41" s="577"/>
      <c r="F41" s="200" t="s">
        <v>927</v>
      </c>
      <c r="G41" s="568" t="s">
        <v>86</v>
      </c>
      <c r="H41" s="569"/>
      <c r="I41" s="570"/>
    </row>
    <row r="42" spans="2:9" ht="12.6" customHeight="1">
      <c r="B42" s="575"/>
      <c r="C42" s="576"/>
      <c r="D42" s="576"/>
      <c r="E42" s="577"/>
      <c r="F42" s="200" t="s">
        <v>928</v>
      </c>
      <c r="G42" s="568" t="s">
        <v>87</v>
      </c>
      <c r="H42" s="569"/>
      <c r="I42" s="570"/>
    </row>
    <row r="43" spans="2:9" ht="12.6" customHeight="1">
      <c r="B43" s="575"/>
      <c r="C43" s="576"/>
      <c r="D43" s="576"/>
      <c r="E43" s="577"/>
      <c r="F43" s="200" t="s">
        <v>929</v>
      </c>
      <c r="G43" s="568" t="s">
        <v>88</v>
      </c>
      <c r="H43" s="569"/>
      <c r="I43" s="570"/>
    </row>
    <row r="44" spans="2:9" ht="12.6" customHeight="1">
      <c r="B44" s="575"/>
      <c r="C44" s="576"/>
      <c r="D44" s="576"/>
      <c r="E44" s="577"/>
      <c r="F44" s="199">
        <v>6</v>
      </c>
      <c r="G44" s="581" t="s">
        <v>59</v>
      </c>
      <c r="H44" s="582"/>
      <c r="I44" s="583"/>
    </row>
    <row r="45" spans="2:9" ht="12.6" customHeight="1">
      <c r="B45" s="575"/>
      <c r="C45" s="576"/>
      <c r="D45" s="576"/>
      <c r="E45" s="577"/>
      <c r="F45" s="200" t="s">
        <v>716</v>
      </c>
      <c r="G45" s="568" t="s">
        <v>89</v>
      </c>
      <c r="H45" s="569"/>
      <c r="I45" s="570"/>
    </row>
    <row r="46" spans="2:9" ht="12.6" customHeight="1">
      <c r="B46" s="575"/>
      <c r="C46" s="576"/>
      <c r="D46" s="576"/>
      <c r="E46" s="577"/>
      <c r="F46" s="200" t="s">
        <v>715</v>
      </c>
      <c r="G46" s="568" t="s">
        <v>90</v>
      </c>
      <c r="H46" s="569"/>
      <c r="I46" s="570"/>
    </row>
    <row r="47" spans="2:9" ht="12.6" customHeight="1">
      <c r="B47" s="575"/>
      <c r="C47" s="576"/>
      <c r="D47" s="576"/>
      <c r="E47" s="577"/>
      <c r="F47" s="200" t="s">
        <v>98</v>
      </c>
      <c r="G47" s="568" t="s">
        <v>91</v>
      </c>
      <c r="H47" s="569"/>
      <c r="I47" s="570"/>
    </row>
    <row r="48" spans="2:9" ht="12.6" customHeight="1">
      <c r="B48" s="575"/>
      <c r="C48" s="576"/>
      <c r="D48" s="576"/>
      <c r="E48" s="577"/>
      <c r="F48" s="201" t="s">
        <v>714</v>
      </c>
      <c r="G48" s="586" t="s">
        <v>92</v>
      </c>
      <c r="H48" s="587"/>
      <c r="I48" s="588"/>
    </row>
    <row r="49" spans="2:9" ht="12.6" customHeight="1">
      <c r="B49" s="126" t="s">
        <v>930</v>
      </c>
      <c r="C49" s="127"/>
      <c r="D49" s="127"/>
      <c r="E49" s="128"/>
      <c r="F49" s="202" t="s">
        <v>713</v>
      </c>
      <c r="G49" s="203" t="s">
        <v>99</v>
      </c>
      <c r="H49" s="204"/>
      <c r="I49" s="205"/>
    </row>
    <row r="50" spans="2:9" ht="12.6" customHeight="1">
      <c r="F50" s="129"/>
      <c r="G50" s="130"/>
      <c r="H50" s="131"/>
      <c r="I50" s="214" t="s">
        <v>745</v>
      </c>
    </row>
    <row r="51" spans="2:9" ht="12.6" customHeight="1">
      <c r="F51" s="129"/>
      <c r="G51" s="130"/>
      <c r="H51" s="131"/>
      <c r="I51" s="214"/>
    </row>
  </sheetData>
  <sheetProtection sheet="1" objects="1" scenarios="1"/>
  <mergeCells count="47">
    <mergeCell ref="G48:I48"/>
    <mergeCell ref="G42:I42"/>
    <mergeCell ref="G43:I43"/>
    <mergeCell ref="G44:I44"/>
    <mergeCell ref="G45:I45"/>
    <mergeCell ref="G46:I46"/>
    <mergeCell ref="G47:I47"/>
    <mergeCell ref="G41:I41"/>
    <mergeCell ref="G30:I30"/>
    <mergeCell ref="G31:I31"/>
    <mergeCell ref="G32:I32"/>
    <mergeCell ref="G33:I33"/>
    <mergeCell ref="G34:I34"/>
    <mergeCell ref="G35:I35"/>
    <mergeCell ref="G36:I36"/>
    <mergeCell ref="G37:I37"/>
    <mergeCell ref="G38:I38"/>
    <mergeCell ref="G39:I39"/>
    <mergeCell ref="G40:I40"/>
    <mergeCell ref="G29:I29"/>
    <mergeCell ref="G18:I18"/>
    <mergeCell ref="G19:I19"/>
    <mergeCell ref="G20:I20"/>
    <mergeCell ref="G21:I21"/>
    <mergeCell ref="G22:I22"/>
    <mergeCell ref="G23:I23"/>
    <mergeCell ref="G24:I24"/>
    <mergeCell ref="G25:I25"/>
    <mergeCell ref="G26:I26"/>
    <mergeCell ref="G27:I27"/>
    <mergeCell ref="G28:I28"/>
    <mergeCell ref="G17:I17"/>
    <mergeCell ref="B3:I3"/>
    <mergeCell ref="B4:E48"/>
    <mergeCell ref="G4:I4"/>
    <mergeCell ref="G5:I5"/>
    <mergeCell ref="G6:I6"/>
    <mergeCell ref="G7:I7"/>
    <mergeCell ref="G8:I8"/>
    <mergeCell ref="G9:I9"/>
    <mergeCell ref="G10:I10"/>
    <mergeCell ref="G11:I11"/>
    <mergeCell ref="G12:I12"/>
    <mergeCell ref="G13:I13"/>
    <mergeCell ref="G14:I14"/>
    <mergeCell ref="G15:I15"/>
    <mergeCell ref="G16:I16"/>
  </mergeCells>
  <phoneticPr fontId="2"/>
  <printOptions horizontalCentered="1"/>
  <pageMargins left="0.59055118110236227" right="0.39370078740157483" top="0.39370078740157483" bottom="0.39370078740157483" header="0" footer="0"/>
  <pageSetup paperSize="8" scale="134" orientation="landscape"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I46"/>
  <sheetViews>
    <sheetView showGridLines="0" tabSelected="1" view="pageBreakPreview" zoomScaleNormal="100" workbookViewId="0"/>
  </sheetViews>
  <sheetFormatPr defaultColWidth="9" defaultRowHeight="13.2"/>
  <cols>
    <col min="1" max="1" width="2.6640625" style="133" customWidth="1"/>
    <col min="2" max="2" width="5.6640625" style="133" customWidth="1"/>
    <col min="3" max="3" width="15.6640625" style="133" customWidth="1"/>
    <col min="4" max="4" width="26.6640625" style="133" customWidth="1"/>
    <col min="5" max="5" width="20.6640625" style="133" customWidth="1"/>
    <col min="6" max="6" width="20.77734375" style="133" customWidth="1"/>
    <col min="7" max="16384" width="9" style="133"/>
  </cols>
  <sheetData>
    <row r="1" spans="1:9">
      <c r="A1" s="132" t="s">
        <v>709</v>
      </c>
    </row>
    <row r="2" spans="1:9" ht="18" customHeight="1">
      <c r="B2" s="614" t="s">
        <v>100</v>
      </c>
      <c r="C2" s="614"/>
      <c r="D2" s="614"/>
      <c r="E2" s="614"/>
      <c r="F2" s="614"/>
      <c r="G2" s="134"/>
      <c r="H2" s="134"/>
      <c r="I2" s="134"/>
    </row>
    <row r="3" spans="1:9" s="137" customFormat="1" ht="20.100000000000001" customHeight="1">
      <c r="A3" s="604" t="s">
        <v>101</v>
      </c>
      <c r="B3" s="605"/>
      <c r="C3" s="135" t="s">
        <v>61</v>
      </c>
      <c r="D3" s="590" t="s">
        <v>62</v>
      </c>
      <c r="E3" s="590"/>
      <c r="F3" s="136" t="s">
        <v>102</v>
      </c>
    </row>
    <row r="4" spans="1:9" s="137" customFormat="1" ht="20.100000000000001" customHeight="1">
      <c r="A4" s="609"/>
      <c r="B4" s="611"/>
      <c r="C4" s="146"/>
      <c r="D4" s="591"/>
      <c r="E4" s="592"/>
      <c r="F4" s="138"/>
    </row>
    <row r="5" spans="1:9" ht="22.5" customHeight="1">
      <c r="A5" s="604" t="s">
        <v>103</v>
      </c>
      <c r="B5" s="608"/>
      <c r="C5" s="608"/>
      <c r="D5" s="605"/>
      <c r="E5" s="593" t="s">
        <v>104</v>
      </c>
      <c r="F5" s="594"/>
    </row>
    <row r="6" spans="1:9" ht="22.5" customHeight="1">
      <c r="A6" s="609"/>
      <c r="B6" s="610"/>
      <c r="C6" s="610"/>
      <c r="D6" s="611"/>
      <c r="E6" s="596"/>
      <c r="F6" s="597"/>
    </row>
    <row r="7" spans="1:9" ht="22.5" customHeight="1">
      <c r="A7" s="609"/>
      <c r="B7" s="610"/>
      <c r="C7" s="610"/>
      <c r="D7" s="611"/>
      <c r="E7" s="596"/>
      <c r="F7" s="597"/>
    </row>
    <row r="8" spans="1:9" ht="22.5" customHeight="1">
      <c r="A8" s="609"/>
      <c r="B8" s="610"/>
      <c r="C8" s="610"/>
      <c r="D8" s="611"/>
      <c r="E8" s="596"/>
      <c r="F8" s="597"/>
    </row>
    <row r="9" spans="1:9" ht="22.5" customHeight="1">
      <c r="A9" s="609"/>
      <c r="B9" s="610"/>
      <c r="C9" s="610"/>
      <c r="D9" s="611"/>
      <c r="E9" s="596"/>
      <c r="F9" s="597"/>
    </row>
    <row r="10" spans="1:9" ht="22.5" customHeight="1">
      <c r="A10" s="609"/>
      <c r="B10" s="610"/>
      <c r="C10" s="610"/>
      <c r="D10" s="611"/>
      <c r="E10" s="596"/>
      <c r="F10" s="597"/>
    </row>
    <row r="11" spans="1:9" ht="22.5" customHeight="1">
      <c r="A11" s="609"/>
      <c r="B11" s="610"/>
      <c r="C11" s="610"/>
      <c r="D11" s="611"/>
      <c r="E11" s="596"/>
      <c r="F11" s="597"/>
    </row>
    <row r="12" spans="1:9" ht="22.5" customHeight="1">
      <c r="A12" s="609"/>
      <c r="B12" s="610"/>
      <c r="C12" s="610"/>
      <c r="D12" s="611"/>
      <c r="E12" s="596"/>
      <c r="F12" s="597"/>
    </row>
    <row r="13" spans="1:9" ht="22.5" customHeight="1">
      <c r="A13" s="609"/>
      <c r="B13" s="610"/>
      <c r="C13" s="610"/>
      <c r="D13" s="611"/>
      <c r="E13" s="596"/>
      <c r="F13" s="597"/>
    </row>
    <row r="14" spans="1:9" ht="22.5" customHeight="1">
      <c r="A14" s="609"/>
      <c r="B14" s="610"/>
      <c r="C14" s="610"/>
      <c r="D14" s="611"/>
      <c r="E14" s="596"/>
      <c r="F14" s="597"/>
    </row>
    <row r="15" spans="1:9" ht="22.5" customHeight="1">
      <c r="A15" s="609"/>
      <c r="B15" s="610"/>
      <c r="C15" s="610"/>
      <c r="D15" s="611"/>
      <c r="E15" s="596"/>
      <c r="F15" s="597"/>
    </row>
    <row r="16" spans="1:9" ht="22.5" customHeight="1">
      <c r="A16" s="609"/>
      <c r="B16" s="610"/>
      <c r="C16" s="610"/>
      <c r="D16" s="611"/>
      <c r="E16" s="596"/>
      <c r="F16" s="597"/>
    </row>
    <row r="17" spans="1:6" ht="22.5" customHeight="1">
      <c r="A17" s="606"/>
      <c r="B17" s="612"/>
      <c r="C17" s="612"/>
      <c r="D17" s="607"/>
      <c r="E17" s="600"/>
      <c r="F17" s="601"/>
    </row>
    <row r="18" spans="1:6" ht="9.9" customHeight="1">
      <c r="B18" s="139"/>
      <c r="C18" s="139"/>
      <c r="D18" s="139"/>
      <c r="E18" s="139"/>
      <c r="F18" s="139"/>
    </row>
    <row r="19" spans="1:6" s="137" customFormat="1" ht="21.9" customHeight="1">
      <c r="A19" s="604" t="s">
        <v>101</v>
      </c>
      <c r="B19" s="605"/>
      <c r="C19" s="136" t="s">
        <v>61</v>
      </c>
      <c r="D19" s="590" t="s">
        <v>62</v>
      </c>
      <c r="E19" s="590"/>
      <c r="F19" s="136" t="s">
        <v>102</v>
      </c>
    </row>
    <row r="20" spans="1:6" s="137" customFormat="1" ht="21.9" customHeight="1">
      <c r="A20" s="606"/>
      <c r="B20" s="607"/>
      <c r="C20" s="147"/>
      <c r="D20" s="602"/>
      <c r="E20" s="603"/>
      <c r="F20" s="136"/>
    </row>
    <row r="21" spans="1:6" ht="22.5" customHeight="1">
      <c r="A21" s="604" t="s">
        <v>103</v>
      </c>
      <c r="B21" s="608"/>
      <c r="C21" s="608"/>
      <c r="D21" s="605"/>
      <c r="E21" s="593" t="s">
        <v>104</v>
      </c>
      <c r="F21" s="594"/>
    </row>
    <row r="22" spans="1:6" ht="22.5" customHeight="1">
      <c r="A22" s="609"/>
      <c r="B22" s="610"/>
      <c r="C22" s="610"/>
      <c r="D22" s="611"/>
      <c r="E22" s="598"/>
      <c r="F22" s="599"/>
    </row>
    <row r="23" spans="1:6" ht="22.5" customHeight="1">
      <c r="A23" s="609"/>
      <c r="B23" s="610"/>
      <c r="C23" s="610"/>
      <c r="D23" s="611"/>
      <c r="E23" s="598"/>
      <c r="F23" s="599"/>
    </row>
    <row r="24" spans="1:6" ht="22.5" customHeight="1">
      <c r="A24" s="609"/>
      <c r="B24" s="610"/>
      <c r="C24" s="610"/>
      <c r="D24" s="611"/>
      <c r="E24" s="598"/>
      <c r="F24" s="599"/>
    </row>
    <row r="25" spans="1:6" ht="22.5" customHeight="1">
      <c r="A25" s="609"/>
      <c r="B25" s="610"/>
      <c r="C25" s="610"/>
      <c r="D25" s="611"/>
      <c r="E25" s="598"/>
      <c r="F25" s="599"/>
    </row>
    <row r="26" spans="1:6" ht="22.5" customHeight="1">
      <c r="A26" s="609"/>
      <c r="B26" s="610"/>
      <c r="C26" s="610"/>
      <c r="D26" s="611"/>
      <c r="E26" s="598"/>
      <c r="F26" s="599"/>
    </row>
    <row r="27" spans="1:6" ht="22.5" customHeight="1">
      <c r="A27" s="609"/>
      <c r="B27" s="610"/>
      <c r="C27" s="610"/>
      <c r="D27" s="611"/>
      <c r="E27" s="598"/>
      <c r="F27" s="599"/>
    </row>
    <row r="28" spans="1:6" ht="22.5" customHeight="1">
      <c r="A28" s="609"/>
      <c r="B28" s="610"/>
      <c r="C28" s="610"/>
      <c r="D28" s="611"/>
      <c r="E28" s="598"/>
      <c r="F28" s="599"/>
    </row>
    <row r="29" spans="1:6" ht="22.5" customHeight="1">
      <c r="A29" s="609"/>
      <c r="B29" s="610"/>
      <c r="C29" s="610"/>
      <c r="D29" s="611"/>
      <c r="E29" s="598"/>
      <c r="F29" s="599"/>
    </row>
    <row r="30" spans="1:6" ht="22.5" customHeight="1">
      <c r="A30" s="609"/>
      <c r="B30" s="610"/>
      <c r="C30" s="610"/>
      <c r="D30" s="611"/>
      <c r="E30" s="598"/>
      <c r="F30" s="599"/>
    </row>
    <row r="31" spans="1:6" ht="22.5" customHeight="1">
      <c r="A31" s="609"/>
      <c r="B31" s="610"/>
      <c r="C31" s="610"/>
      <c r="D31" s="611"/>
      <c r="E31" s="598"/>
      <c r="F31" s="599"/>
    </row>
    <row r="32" spans="1:6" ht="22.5" customHeight="1">
      <c r="A32" s="609"/>
      <c r="B32" s="610"/>
      <c r="C32" s="610"/>
      <c r="D32" s="611"/>
      <c r="E32" s="598"/>
      <c r="F32" s="599"/>
    </row>
    <row r="33" spans="1:6" ht="22.5" customHeight="1">
      <c r="A33" s="606"/>
      <c r="B33" s="612"/>
      <c r="C33" s="612"/>
      <c r="D33" s="607"/>
      <c r="E33" s="615"/>
      <c r="F33" s="616"/>
    </row>
    <row r="34" spans="1:6" ht="14.1" customHeight="1">
      <c r="A34" s="595" t="s">
        <v>141</v>
      </c>
      <c r="B34" s="595"/>
      <c r="C34" s="140"/>
      <c r="D34" s="140"/>
      <c r="E34" s="141"/>
      <c r="F34" s="141"/>
    </row>
    <row r="35" spans="1:6" ht="36" customHeight="1">
      <c r="A35" s="142" t="s">
        <v>142</v>
      </c>
      <c r="B35" s="589" t="s">
        <v>603</v>
      </c>
      <c r="C35" s="589"/>
      <c r="D35" s="589"/>
      <c r="E35" s="589"/>
      <c r="F35" s="589"/>
    </row>
    <row r="36" spans="1:6" ht="15" customHeight="1">
      <c r="A36" s="142" t="s">
        <v>143</v>
      </c>
      <c r="B36" s="142" t="s">
        <v>144</v>
      </c>
      <c r="C36" s="142"/>
      <c r="D36" s="142"/>
      <c r="E36" s="142"/>
      <c r="F36" s="142"/>
    </row>
    <row r="37" spans="1:6" ht="15" customHeight="1">
      <c r="A37" s="142" t="s">
        <v>145</v>
      </c>
      <c r="B37" s="142" t="s">
        <v>710</v>
      </c>
      <c r="C37" s="142"/>
      <c r="D37" s="142"/>
      <c r="E37" s="142"/>
      <c r="F37" s="142"/>
    </row>
    <row r="38" spans="1:6" ht="26.1" customHeight="1">
      <c r="A38" s="142" t="s">
        <v>146</v>
      </c>
      <c r="B38" s="613" t="s">
        <v>711</v>
      </c>
      <c r="C38" s="613"/>
      <c r="D38" s="613"/>
      <c r="E38" s="613"/>
      <c r="F38" s="613"/>
    </row>
    <row r="39" spans="1:6" ht="15" customHeight="1">
      <c r="A39" s="142" t="s">
        <v>147</v>
      </c>
      <c r="B39" s="142" t="s">
        <v>148</v>
      </c>
      <c r="C39" s="142"/>
      <c r="D39" s="142"/>
      <c r="E39" s="142"/>
      <c r="F39" s="142"/>
    </row>
    <row r="40" spans="1:6" ht="12.9" customHeight="1">
      <c r="F40" s="215" t="s">
        <v>738</v>
      </c>
    </row>
    <row r="41" spans="1:6">
      <c r="B41" s="143"/>
    </row>
    <row r="42" spans="1:6">
      <c r="B42" s="143"/>
    </row>
    <row r="43" spans="1:6">
      <c r="B43" s="143"/>
    </row>
    <row r="44" spans="1:6">
      <c r="B44" s="143"/>
    </row>
    <row r="45" spans="1:6">
      <c r="B45" s="143"/>
    </row>
    <row r="46" spans="1:6">
      <c r="B46" s="143"/>
    </row>
  </sheetData>
  <sheetProtection sheet="1" selectLockedCells="1"/>
  <mergeCells count="38">
    <mergeCell ref="A19:B20"/>
    <mergeCell ref="A21:D33"/>
    <mergeCell ref="B38:F38"/>
    <mergeCell ref="B2:F2"/>
    <mergeCell ref="E31:F31"/>
    <mergeCell ref="E32:F32"/>
    <mergeCell ref="E33:F33"/>
    <mergeCell ref="E27:F27"/>
    <mergeCell ref="E28:F28"/>
    <mergeCell ref="E29:F29"/>
    <mergeCell ref="E30:F30"/>
    <mergeCell ref="A3:B4"/>
    <mergeCell ref="A5:D17"/>
    <mergeCell ref="E21:F21"/>
    <mergeCell ref="E22:F22"/>
    <mergeCell ref="E23:F23"/>
    <mergeCell ref="D19:E19"/>
    <mergeCell ref="D20:E20"/>
    <mergeCell ref="E13:F13"/>
    <mergeCell ref="E14:F14"/>
    <mergeCell ref="E15:F15"/>
    <mergeCell ref="E16:F16"/>
    <mergeCell ref="B35:F35"/>
    <mergeCell ref="D3:E3"/>
    <mergeCell ref="D4:E4"/>
    <mergeCell ref="E5:F5"/>
    <mergeCell ref="A34:B34"/>
    <mergeCell ref="E6:F6"/>
    <mergeCell ref="E7:F7"/>
    <mergeCell ref="E8:F8"/>
    <mergeCell ref="E12:F12"/>
    <mergeCell ref="E9:F9"/>
    <mergeCell ref="E24:F24"/>
    <mergeCell ref="E25:F25"/>
    <mergeCell ref="E26:F26"/>
    <mergeCell ref="E17:F17"/>
    <mergeCell ref="E10:F10"/>
    <mergeCell ref="E11:F11"/>
  </mergeCells>
  <phoneticPr fontId="2"/>
  <pageMargins left="0.59055118110236227" right="0.39370078740157483" top="0.39370078740157483"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xdr:col>
                    <xdr:colOff>114300</xdr:colOff>
                    <xdr:row>3</xdr:row>
                    <xdr:rowOff>22860</xdr:rowOff>
                  </from>
                  <to>
                    <xdr:col>5</xdr:col>
                    <xdr:colOff>723900</xdr:colOff>
                    <xdr:row>3</xdr:row>
                    <xdr:rowOff>220980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861060</xdr:colOff>
                    <xdr:row>3</xdr:row>
                    <xdr:rowOff>22860</xdr:rowOff>
                  </from>
                  <to>
                    <xdr:col>5</xdr:col>
                    <xdr:colOff>1470660</xdr:colOff>
                    <xdr:row>3</xdr:row>
                    <xdr:rowOff>220980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5</xdr:col>
                    <xdr:colOff>114300</xdr:colOff>
                    <xdr:row>19</xdr:row>
                    <xdr:rowOff>22860</xdr:rowOff>
                  </from>
                  <to>
                    <xdr:col>5</xdr:col>
                    <xdr:colOff>723900</xdr:colOff>
                    <xdr:row>19</xdr:row>
                    <xdr:rowOff>220980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861060</xdr:colOff>
                    <xdr:row>19</xdr:row>
                    <xdr:rowOff>22860</xdr:rowOff>
                  </from>
                  <to>
                    <xdr:col>5</xdr:col>
                    <xdr:colOff>1470660</xdr:colOff>
                    <xdr:row>19</xdr:row>
                    <xdr:rowOff>220980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80B16-44FA-423E-8641-FADA9B1626AD}">
  <sheetPr codeName="Sheet17"/>
  <dimension ref="A1:O63"/>
  <sheetViews>
    <sheetView view="pageBreakPreview" topLeftCell="AA1" zoomScale="102" zoomScaleNormal="100" zoomScaleSheetLayoutView="102" workbookViewId="0">
      <selection activeCell="AE5" sqref="AE5"/>
    </sheetView>
  </sheetViews>
  <sheetFormatPr defaultRowHeight="13.2"/>
  <cols>
    <col min="1" max="1" width="13.88671875" style="242" hidden="1" customWidth="1"/>
    <col min="2" max="3" width="1.77734375" style="242" hidden="1" customWidth="1"/>
    <col min="4" max="4" width="4.77734375" style="242" hidden="1" customWidth="1"/>
    <col min="5" max="5" width="41.44140625" style="242" hidden="1" customWidth="1"/>
    <col min="6" max="6" width="22.5546875" style="242" hidden="1" customWidth="1"/>
    <col min="7" max="7" width="4.77734375" style="242" hidden="1" customWidth="1"/>
    <col min="8" max="8" width="41.109375" style="242" hidden="1" customWidth="1"/>
    <col min="9" max="12" width="0" style="242" hidden="1" customWidth="1"/>
    <col min="13" max="13" width="0" style="258" hidden="1" customWidth="1"/>
    <col min="14" max="14" width="13.6640625" style="258" hidden="1" customWidth="1"/>
    <col min="15" max="15" width="0" style="258" hidden="1" customWidth="1"/>
    <col min="16" max="26" width="0" style="242" hidden="1" customWidth="1"/>
    <col min="27" max="16384" width="8.88671875" style="242"/>
  </cols>
  <sheetData>
    <row r="1" spans="1:10">
      <c r="A1" s="242" t="s">
        <v>754</v>
      </c>
      <c r="J1" s="257"/>
    </row>
    <row r="2" spans="1:10">
      <c r="A2" s="242" t="s">
        <v>755</v>
      </c>
      <c r="E2" s="242" t="s">
        <v>757</v>
      </c>
      <c r="F2" s="242" t="s">
        <v>784</v>
      </c>
      <c r="G2" s="242">
        <v>101</v>
      </c>
      <c r="H2" s="242" t="s">
        <v>319</v>
      </c>
    </row>
    <row r="3" spans="1:10">
      <c r="A3" s="242" t="s">
        <v>375</v>
      </c>
      <c r="E3" s="242" t="s">
        <v>760</v>
      </c>
      <c r="F3" s="242" t="s">
        <v>785</v>
      </c>
      <c r="G3" s="242">
        <v>102</v>
      </c>
      <c r="H3" s="242" t="s">
        <v>931</v>
      </c>
    </row>
    <row r="4" spans="1:10">
      <c r="A4" s="242" t="s">
        <v>386</v>
      </c>
      <c r="E4" s="242" t="s">
        <v>761</v>
      </c>
      <c r="F4" s="242" t="s">
        <v>786</v>
      </c>
      <c r="G4" s="242">
        <v>103</v>
      </c>
      <c r="H4" s="242" t="s">
        <v>932</v>
      </c>
    </row>
    <row r="5" spans="1:10">
      <c r="A5" s="242" t="s">
        <v>756</v>
      </c>
      <c r="E5" s="242" t="s">
        <v>762</v>
      </c>
      <c r="F5" s="259" t="s">
        <v>787</v>
      </c>
      <c r="G5" s="259">
        <v>104</v>
      </c>
      <c r="H5" s="242" t="s">
        <v>933</v>
      </c>
    </row>
    <row r="6" spans="1:10">
      <c r="A6" s="242" t="s">
        <v>523</v>
      </c>
      <c r="E6" s="242" t="s">
        <v>763</v>
      </c>
      <c r="F6" s="242" t="s">
        <v>788</v>
      </c>
      <c r="G6" s="242">
        <v>105</v>
      </c>
      <c r="H6" s="242" t="s">
        <v>934</v>
      </c>
    </row>
    <row r="7" spans="1:10">
      <c r="E7" s="242" t="s">
        <v>764</v>
      </c>
      <c r="F7" s="242" t="s">
        <v>789</v>
      </c>
      <c r="G7" s="242">
        <v>106</v>
      </c>
      <c r="H7" s="242" t="s">
        <v>338</v>
      </c>
    </row>
    <row r="8" spans="1:10">
      <c r="E8" s="242" t="s">
        <v>765</v>
      </c>
      <c r="F8" s="242" t="s">
        <v>790</v>
      </c>
      <c r="G8" s="242">
        <v>107</v>
      </c>
      <c r="H8" s="242" t="s">
        <v>936</v>
      </c>
    </row>
    <row r="9" spans="1:10">
      <c r="E9" s="242" t="s">
        <v>766</v>
      </c>
      <c r="F9" s="242" t="s">
        <v>791</v>
      </c>
      <c r="G9" s="242">
        <v>108</v>
      </c>
      <c r="H9" s="242" t="s">
        <v>2</v>
      </c>
    </row>
    <row r="10" spans="1:10">
      <c r="E10" s="242" t="s">
        <v>767</v>
      </c>
      <c r="F10" s="242" t="s">
        <v>792</v>
      </c>
      <c r="G10" s="242">
        <v>109</v>
      </c>
      <c r="H10" s="242" t="s">
        <v>938</v>
      </c>
    </row>
    <row r="11" spans="1:10">
      <c r="E11" s="242" t="s">
        <v>768</v>
      </c>
      <c r="F11" s="242" t="s">
        <v>793</v>
      </c>
      <c r="G11" s="242">
        <v>201</v>
      </c>
      <c r="H11" s="242" t="s">
        <v>355</v>
      </c>
    </row>
    <row r="12" spans="1:10">
      <c r="E12" s="242" t="s">
        <v>769</v>
      </c>
      <c r="F12" s="242" t="s">
        <v>794</v>
      </c>
      <c r="G12" s="242">
        <v>202</v>
      </c>
      <c r="H12" s="242" t="s">
        <v>939</v>
      </c>
    </row>
    <row r="13" spans="1:10">
      <c r="E13" s="242" t="s">
        <v>770</v>
      </c>
      <c r="F13" s="242" t="s">
        <v>795</v>
      </c>
      <c r="G13" s="242">
        <v>203</v>
      </c>
      <c r="H13" s="242" t="s">
        <v>364</v>
      </c>
    </row>
    <row r="14" spans="1:10">
      <c r="E14" s="242" t="s">
        <v>771</v>
      </c>
      <c r="F14" s="242" t="s">
        <v>782</v>
      </c>
      <c r="G14" s="242">
        <v>203</v>
      </c>
      <c r="H14" s="242" t="s">
        <v>364</v>
      </c>
    </row>
    <row r="15" spans="1:10">
      <c r="E15" s="242" t="s">
        <v>772</v>
      </c>
      <c r="F15" s="242" t="s">
        <v>810</v>
      </c>
      <c r="G15" s="242">
        <v>203</v>
      </c>
      <c r="H15" s="242" t="s">
        <v>364</v>
      </c>
    </row>
    <row r="16" spans="1:10">
      <c r="E16" s="242" t="s">
        <v>773</v>
      </c>
      <c r="F16" s="242" t="s">
        <v>811</v>
      </c>
      <c r="G16" s="242">
        <v>203</v>
      </c>
      <c r="H16" s="242" t="s">
        <v>364</v>
      </c>
    </row>
    <row r="17" spans="5:8">
      <c r="E17" s="242" t="s">
        <v>774</v>
      </c>
      <c r="F17" s="242" t="s">
        <v>783</v>
      </c>
      <c r="G17" s="242">
        <v>203</v>
      </c>
      <c r="H17" s="242" t="s">
        <v>364</v>
      </c>
    </row>
    <row r="18" spans="5:8">
      <c r="E18" s="242" t="s">
        <v>775</v>
      </c>
      <c r="F18" s="242" t="s">
        <v>812</v>
      </c>
      <c r="G18" s="242">
        <v>301</v>
      </c>
      <c r="H18" s="242" t="s">
        <v>942</v>
      </c>
    </row>
    <row r="19" spans="5:8">
      <c r="E19" s="242" t="s">
        <v>776</v>
      </c>
      <c r="F19" s="242" t="s">
        <v>813</v>
      </c>
      <c r="G19" s="242">
        <v>302</v>
      </c>
      <c r="H19" s="242" t="s">
        <v>940</v>
      </c>
    </row>
    <row r="20" spans="5:8">
      <c r="E20" s="242" t="s">
        <v>777</v>
      </c>
      <c r="F20" s="242" t="s">
        <v>814</v>
      </c>
      <c r="G20" s="242">
        <v>303</v>
      </c>
      <c r="H20" s="242" t="s">
        <v>381</v>
      </c>
    </row>
    <row r="21" spans="5:8">
      <c r="E21" s="242" t="s">
        <v>778</v>
      </c>
      <c r="F21" s="242" t="s">
        <v>815</v>
      </c>
      <c r="G21" s="242">
        <v>304</v>
      </c>
      <c r="H21" s="242" t="s">
        <v>943</v>
      </c>
    </row>
    <row r="22" spans="5:8">
      <c r="E22" s="242" t="s">
        <v>779</v>
      </c>
      <c r="F22" s="242" t="s">
        <v>816</v>
      </c>
      <c r="G22" s="242">
        <v>401</v>
      </c>
      <c r="H22" s="242" t="s">
        <v>387</v>
      </c>
    </row>
    <row r="23" spans="5:8">
      <c r="E23" s="242" t="s">
        <v>780</v>
      </c>
      <c r="F23" s="242" t="s">
        <v>817</v>
      </c>
      <c r="G23" s="242">
        <v>401</v>
      </c>
      <c r="H23" s="242" t="s">
        <v>387</v>
      </c>
    </row>
    <row r="24" spans="5:8">
      <c r="E24" s="242" t="s">
        <v>781</v>
      </c>
      <c r="F24" s="242" t="s">
        <v>818</v>
      </c>
      <c r="G24" s="242">
        <v>401</v>
      </c>
      <c r="H24" s="242" t="s">
        <v>387</v>
      </c>
    </row>
    <row r="25" spans="5:8">
      <c r="E25" s="242" t="s">
        <v>820</v>
      </c>
      <c r="F25" s="242" t="s">
        <v>822</v>
      </c>
      <c r="G25" s="242">
        <v>401</v>
      </c>
      <c r="H25" s="242" t="s">
        <v>387</v>
      </c>
    </row>
    <row r="26" spans="5:8">
      <c r="E26" s="242" t="s">
        <v>821</v>
      </c>
      <c r="F26" s="242" t="s">
        <v>823</v>
      </c>
      <c r="G26" s="242">
        <v>401</v>
      </c>
      <c r="H26" s="242" t="s">
        <v>387</v>
      </c>
    </row>
    <row r="27" spans="5:8">
      <c r="E27" s="242" t="s">
        <v>824</v>
      </c>
      <c r="F27" s="242" t="s">
        <v>819</v>
      </c>
      <c r="G27" s="242">
        <v>402</v>
      </c>
      <c r="H27" s="242" t="s">
        <v>944</v>
      </c>
    </row>
    <row r="28" spans="5:8">
      <c r="E28" s="242" t="s">
        <v>826</v>
      </c>
      <c r="F28" s="242" t="s">
        <v>825</v>
      </c>
      <c r="G28" s="242">
        <v>402</v>
      </c>
      <c r="H28" s="242" t="s">
        <v>944</v>
      </c>
    </row>
    <row r="29" spans="5:8">
      <c r="E29" s="242" t="s">
        <v>827</v>
      </c>
      <c r="F29" s="242" t="s">
        <v>828</v>
      </c>
      <c r="G29" s="242">
        <v>402</v>
      </c>
      <c r="H29" s="242" t="s">
        <v>944</v>
      </c>
    </row>
    <row r="30" spans="5:8">
      <c r="E30" s="242" t="s">
        <v>829</v>
      </c>
      <c r="F30" s="242" t="s">
        <v>830</v>
      </c>
      <c r="G30" s="242">
        <v>402</v>
      </c>
      <c r="H30" s="242" t="s">
        <v>944</v>
      </c>
    </row>
    <row r="31" spans="5:8">
      <c r="E31" s="242" t="s">
        <v>831</v>
      </c>
      <c r="F31" s="242" t="s">
        <v>832</v>
      </c>
      <c r="G31" s="242">
        <v>403</v>
      </c>
      <c r="H31" s="242" t="s">
        <v>395</v>
      </c>
    </row>
    <row r="32" spans="5:8">
      <c r="E32" s="242" t="s">
        <v>833</v>
      </c>
      <c r="F32" s="242" t="s">
        <v>834</v>
      </c>
      <c r="G32" s="242">
        <v>403</v>
      </c>
      <c r="H32" s="242" t="s">
        <v>395</v>
      </c>
    </row>
    <row r="33" spans="5:8">
      <c r="E33" s="242" t="s">
        <v>835</v>
      </c>
      <c r="F33" s="242" t="s">
        <v>836</v>
      </c>
      <c r="G33" s="242">
        <v>404</v>
      </c>
      <c r="H33" s="242" t="s">
        <v>468</v>
      </c>
    </row>
    <row r="34" spans="5:8">
      <c r="E34" s="242" t="s">
        <v>837</v>
      </c>
      <c r="F34" s="242" t="s">
        <v>838</v>
      </c>
      <c r="G34" s="242">
        <v>404</v>
      </c>
      <c r="H34" s="242" t="s">
        <v>468</v>
      </c>
    </row>
    <row r="35" spans="5:8">
      <c r="E35" s="242" t="s">
        <v>839</v>
      </c>
      <c r="F35" s="242" t="s">
        <v>840</v>
      </c>
      <c r="G35" s="242">
        <v>405</v>
      </c>
      <c r="H35" s="242" t="s">
        <v>945</v>
      </c>
    </row>
    <row r="36" spans="5:8">
      <c r="E36" s="242" t="s">
        <v>841</v>
      </c>
      <c r="F36" s="242" t="s">
        <v>842</v>
      </c>
      <c r="G36" s="242">
        <v>406</v>
      </c>
      <c r="H36" s="242" t="s">
        <v>10</v>
      </c>
    </row>
    <row r="37" spans="5:8">
      <c r="E37" s="242" t="s">
        <v>843</v>
      </c>
      <c r="F37" s="242" t="s">
        <v>844</v>
      </c>
      <c r="G37" s="242">
        <v>407</v>
      </c>
      <c r="H37" s="242" t="s">
        <v>946</v>
      </c>
    </row>
    <row r="38" spans="5:8">
      <c r="E38" s="242" t="s">
        <v>845</v>
      </c>
      <c r="F38" s="242" t="s">
        <v>846</v>
      </c>
      <c r="G38" s="242">
        <v>408</v>
      </c>
      <c r="H38" s="242" t="s">
        <v>947</v>
      </c>
    </row>
    <row r="39" spans="5:8">
      <c r="E39" s="242" t="s">
        <v>847</v>
      </c>
      <c r="F39" s="242" t="s">
        <v>848</v>
      </c>
      <c r="G39" s="242">
        <v>409</v>
      </c>
      <c r="H39" s="242" t="s">
        <v>11</v>
      </c>
    </row>
    <row r="40" spans="5:8">
      <c r="E40" s="242" t="s">
        <v>849</v>
      </c>
      <c r="F40" s="242" t="s">
        <v>850</v>
      </c>
      <c r="G40" s="242">
        <v>410</v>
      </c>
      <c r="H40" s="242" t="s">
        <v>12</v>
      </c>
    </row>
    <row r="41" spans="5:8">
      <c r="E41" s="242" t="s">
        <v>851</v>
      </c>
      <c r="F41" s="242" t="s">
        <v>852</v>
      </c>
      <c r="G41" s="242">
        <v>501</v>
      </c>
      <c r="H41" s="242" t="s">
        <v>14</v>
      </c>
    </row>
    <row r="42" spans="5:8">
      <c r="E42" s="242" t="s">
        <v>853</v>
      </c>
      <c r="F42" s="242" t="s">
        <v>854</v>
      </c>
      <c r="G42" s="242">
        <v>502</v>
      </c>
      <c r="H42" s="242" t="s">
        <v>948</v>
      </c>
    </row>
    <row r="43" spans="5:8">
      <c r="E43" s="242" t="s">
        <v>855</v>
      </c>
      <c r="F43" s="242" t="s">
        <v>856</v>
      </c>
      <c r="G43" s="242">
        <v>503</v>
      </c>
      <c r="H43" s="242" t="s">
        <v>949</v>
      </c>
    </row>
    <row r="44" spans="5:8">
      <c r="E44" s="242" t="s">
        <v>857</v>
      </c>
      <c r="F44" s="242" t="s">
        <v>858</v>
      </c>
      <c r="G44" s="242">
        <v>504</v>
      </c>
      <c r="H44" s="242" t="s">
        <v>950</v>
      </c>
    </row>
    <row r="45" spans="5:8">
      <c r="E45" s="242" t="s">
        <v>859</v>
      </c>
      <c r="F45" s="242" t="s">
        <v>860</v>
      </c>
      <c r="G45" s="242">
        <v>505</v>
      </c>
      <c r="H45" s="242" t="s">
        <v>496</v>
      </c>
    </row>
    <row r="46" spans="5:8">
      <c r="E46" s="242" t="s">
        <v>866</v>
      </c>
      <c r="F46" s="242" t="s">
        <v>861</v>
      </c>
      <c r="G46" s="242">
        <v>506</v>
      </c>
      <c r="H46" s="242" t="s">
        <v>499</v>
      </c>
    </row>
    <row r="47" spans="5:8">
      <c r="E47" s="242" t="s">
        <v>867</v>
      </c>
      <c r="F47" s="242" t="s">
        <v>862</v>
      </c>
      <c r="G47" s="242">
        <v>506</v>
      </c>
      <c r="H47" s="242" t="s">
        <v>499</v>
      </c>
    </row>
    <row r="48" spans="5:8">
      <c r="E48" s="242" t="s">
        <v>868</v>
      </c>
      <c r="F48" s="242" t="s">
        <v>863</v>
      </c>
      <c r="G48" s="242">
        <v>506</v>
      </c>
      <c r="H48" s="242" t="s">
        <v>499</v>
      </c>
    </row>
    <row r="49" spans="5:8">
      <c r="E49" s="242" t="s">
        <v>869</v>
      </c>
      <c r="F49" s="242" t="s">
        <v>864</v>
      </c>
      <c r="G49" s="242">
        <v>506</v>
      </c>
      <c r="H49" s="242" t="s">
        <v>499</v>
      </c>
    </row>
    <row r="50" spans="5:8">
      <c r="E50" s="242" t="s">
        <v>865</v>
      </c>
      <c r="F50" s="242" t="s">
        <v>870</v>
      </c>
      <c r="G50" s="242">
        <v>507</v>
      </c>
      <c r="H50" s="242" t="s">
        <v>951</v>
      </c>
    </row>
    <row r="51" spans="5:8">
      <c r="E51" s="242" t="s">
        <v>875</v>
      </c>
      <c r="F51" s="242" t="s">
        <v>874</v>
      </c>
      <c r="G51" s="242">
        <v>507</v>
      </c>
      <c r="H51" s="242" t="s">
        <v>951</v>
      </c>
    </row>
    <row r="52" spans="5:8">
      <c r="E52" s="242" t="s">
        <v>871</v>
      </c>
      <c r="F52" s="242" t="s">
        <v>876</v>
      </c>
      <c r="G52" s="242">
        <v>508</v>
      </c>
      <c r="H52" s="242" t="s">
        <v>516</v>
      </c>
    </row>
    <row r="53" spans="5:8">
      <c r="E53" s="242" t="s">
        <v>877</v>
      </c>
      <c r="F53" s="242" t="s">
        <v>878</v>
      </c>
      <c r="G53" s="242">
        <v>508</v>
      </c>
      <c r="H53" s="242" t="s">
        <v>516</v>
      </c>
    </row>
    <row r="54" spans="5:8">
      <c r="E54" s="242" t="s">
        <v>879</v>
      </c>
      <c r="F54" s="242" t="s">
        <v>880</v>
      </c>
      <c r="G54" s="242">
        <v>508</v>
      </c>
      <c r="H54" s="242" t="s">
        <v>516</v>
      </c>
    </row>
    <row r="55" spans="5:8">
      <c r="E55" s="242" t="s">
        <v>881</v>
      </c>
      <c r="F55" s="242" t="s">
        <v>882</v>
      </c>
      <c r="G55" s="242">
        <v>601</v>
      </c>
      <c r="H55" s="242" t="s">
        <v>953</v>
      </c>
    </row>
    <row r="56" spans="5:8">
      <c r="E56" s="242" t="s">
        <v>883</v>
      </c>
      <c r="F56" s="242" t="s">
        <v>884</v>
      </c>
      <c r="G56" s="242">
        <v>601</v>
      </c>
      <c r="H56" s="242" t="s">
        <v>953</v>
      </c>
    </row>
    <row r="57" spans="5:8">
      <c r="E57" s="242" t="s">
        <v>885</v>
      </c>
      <c r="F57" s="242" t="s">
        <v>886</v>
      </c>
      <c r="G57" s="242">
        <v>602</v>
      </c>
      <c r="H57" s="242" t="s">
        <v>8</v>
      </c>
    </row>
    <row r="58" spans="5:8">
      <c r="E58" s="242" t="s">
        <v>887</v>
      </c>
      <c r="F58" s="242" t="s">
        <v>888</v>
      </c>
      <c r="G58" s="242">
        <v>602</v>
      </c>
      <c r="H58" s="242" t="s">
        <v>8</v>
      </c>
    </row>
    <row r="59" spans="5:8">
      <c r="E59" s="242" t="s">
        <v>889</v>
      </c>
      <c r="F59" s="242" t="s">
        <v>890</v>
      </c>
      <c r="G59" s="242">
        <v>603</v>
      </c>
      <c r="H59" s="242" t="s">
        <v>954</v>
      </c>
    </row>
    <row r="60" spans="5:8">
      <c r="E60" s="242" t="s">
        <v>891</v>
      </c>
      <c r="F60" s="242" t="s">
        <v>892</v>
      </c>
      <c r="G60" s="242">
        <v>604</v>
      </c>
      <c r="H60" s="242" t="s">
        <v>955</v>
      </c>
    </row>
    <row r="61" spans="5:8">
      <c r="E61" s="242" t="s">
        <v>893</v>
      </c>
      <c r="F61" s="242" t="s">
        <v>894</v>
      </c>
      <c r="G61" s="242">
        <v>604</v>
      </c>
      <c r="H61" s="242" t="s">
        <v>955</v>
      </c>
    </row>
    <row r="62" spans="5:8">
      <c r="E62" s="242" t="s">
        <v>896</v>
      </c>
      <c r="F62" s="242" t="s">
        <v>895</v>
      </c>
      <c r="G62" s="242">
        <v>605</v>
      </c>
      <c r="H62" s="242" t="s">
        <v>99</v>
      </c>
    </row>
    <row r="63" spans="5:8">
      <c r="E63" s="242" t="s">
        <v>897</v>
      </c>
      <c r="F63" s="242" t="s">
        <v>898</v>
      </c>
      <c r="G63" s="242">
        <v>605</v>
      </c>
      <c r="H63" s="242" t="s">
        <v>99</v>
      </c>
    </row>
  </sheetData>
  <sheetProtection algorithmName="SHA-512" hashValue="k4aIdHHw5eiXcfrp/Pp4XnJAIvVv48iuVP5uZJSUM5IAa2tojK9t7k+wVA0PaplPgYf2YTaDzmQkPBiNjfR6ng==" saltValue="5KsGCgHR0vHNE/Xde3T9FA==" spinCount="100000" sheet="1" objects="1" scenarios="1" selectLockedCells="1" selectUnlockedCells="1"/>
  <phoneticPr fontId="2"/>
  <conditionalFormatting sqref="A1:L148 P1:XFD148 A149:XFD1048576">
    <cfRule type="expression" dxfId="3" priority="1">
      <formula>MOD(ROW(),2)=0</formula>
    </cfRule>
  </conditionalFormatting>
  <printOptions horizontalCentered="1" verticalCentered="1" headings="1"/>
  <pageMargins left="0" right="0" top="0" bottom="0" header="0.31496062992125984" footer="0.31496062992125984"/>
  <pageSetup paperSize="9" scale="75"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6B3C-EDE8-40D6-925E-FEDC72EB4596}">
  <sheetPr codeName="Sheet31">
    <tabColor rgb="FFFF0000"/>
  </sheetPr>
  <dimension ref="A1:Z152"/>
  <sheetViews>
    <sheetView workbookViewId="0">
      <pane xSplit="2" ySplit="1" topLeftCell="AA2" activePane="bottomRight" state="frozen"/>
      <selection activeCell="E13" sqref="E13:F13"/>
      <selection pane="topRight" activeCell="E13" sqref="E13:F13"/>
      <selection pane="bottomLeft" activeCell="E13" sqref="E13:F13"/>
      <selection pane="bottomRight" activeCell="AA1" sqref="AA1"/>
    </sheetView>
  </sheetViews>
  <sheetFormatPr defaultRowHeight="13.2"/>
  <cols>
    <col min="1" max="1" width="7.109375" style="242" hidden="1" customWidth="1"/>
    <col min="2" max="2" width="39" style="242" hidden="1" customWidth="1"/>
    <col min="3" max="9" width="8.88671875" style="282" hidden="1" customWidth="1"/>
    <col min="10" max="13" width="4.77734375" style="242" hidden="1" customWidth="1"/>
    <col min="14" max="16" width="30.6640625" style="242" hidden="1" customWidth="1"/>
    <col min="17" max="17" width="8.88671875" style="242" hidden="1" customWidth="1"/>
    <col min="18" max="18" width="5.6640625" style="242" hidden="1" customWidth="1"/>
    <col min="19" max="19" width="15.21875" style="266" hidden="1" customWidth="1"/>
    <col min="20" max="20" width="24.5546875" style="266" hidden="1" customWidth="1"/>
    <col min="21" max="21" width="5.6640625" style="271" hidden="1" customWidth="1"/>
    <col min="22" max="22" width="6.77734375" style="282" hidden="1" customWidth="1"/>
    <col min="23" max="23" width="8.88671875" style="242" hidden="1" customWidth="1"/>
    <col min="24" max="24" width="8.88671875" style="288" hidden="1" customWidth="1"/>
    <col min="25" max="25" width="8.88671875" style="242" hidden="1" customWidth="1"/>
    <col min="26" max="26" width="9.5546875" style="242" hidden="1" customWidth="1"/>
    <col min="27" max="16384" width="8.88671875" style="242"/>
  </cols>
  <sheetData>
    <row r="1" spans="1:25" s="258" customFormat="1" ht="24" customHeight="1">
      <c r="A1" s="260" t="s">
        <v>956</v>
      </c>
      <c r="B1" s="261" t="s">
        <v>957</v>
      </c>
      <c r="C1" s="262" t="s">
        <v>958</v>
      </c>
      <c r="D1" s="262" t="s">
        <v>959</v>
      </c>
      <c r="E1" s="262" t="s">
        <v>960</v>
      </c>
      <c r="F1" s="262" t="s">
        <v>961</v>
      </c>
      <c r="G1" s="262" t="s">
        <v>962</v>
      </c>
      <c r="H1" s="262" t="s">
        <v>963</v>
      </c>
      <c r="I1" s="263" t="s">
        <v>964</v>
      </c>
      <c r="J1" s="264" t="s">
        <v>1004</v>
      </c>
      <c r="K1" s="264" t="s">
        <v>1002</v>
      </c>
      <c r="L1" s="264" t="s">
        <v>1003</v>
      </c>
      <c r="M1" s="264" t="s">
        <v>1004</v>
      </c>
      <c r="N1" s="265" t="s">
        <v>965</v>
      </c>
      <c r="R1" s="258" t="s">
        <v>308</v>
      </c>
      <c r="S1" s="266" t="s">
        <v>1020</v>
      </c>
      <c r="T1" s="266" t="s">
        <v>1021</v>
      </c>
      <c r="U1" s="267" t="s">
        <v>1037</v>
      </c>
      <c r="V1" s="268" t="s">
        <v>1038</v>
      </c>
      <c r="W1" s="269" t="s">
        <v>1043</v>
      </c>
      <c r="X1" s="270" t="s">
        <v>1040</v>
      </c>
      <c r="Y1" s="271" t="s">
        <v>1041</v>
      </c>
    </row>
    <row r="2" spans="1:25">
      <c r="A2" s="272">
        <v>101</v>
      </c>
      <c r="B2" s="273" t="s">
        <v>64</v>
      </c>
      <c r="C2" s="274">
        <f ca="1">COUNTIF(INDIRECT("報告書第三面!"&amp;J2&amp;K2):INDIRECT("報告書第三面!"&amp;J2&amp;L2),"&gt;0")</f>
        <v>0</v>
      </c>
      <c r="D2" s="274">
        <f ca="1">COUNTIF(INDIRECT("報告書第三面!"&amp;J2&amp;K2):INDIRECT("報告書第三面!"&amp;J2&amp;L2),"&gt;1")</f>
        <v>0</v>
      </c>
      <c r="E2" s="274">
        <f ca="1">COUNTIF(INDIRECT("報告書第三面!"&amp;J2&amp;K2):INDIRECT("報告書第三面!"&amp;J2&amp;L2),2)</f>
        <v>0</v>
      </c>
      <c r="F2" s="274">
        <f ca="1">COUNTIF(INDIRECT("報告書第三面!"&amp;M2&amp;K2):INDIRECT("報告書第三面!"&amp;M2&amp;L2),"&gt;0")</f>
        <v>0</v>
      </c>
      <c r="G2" s="274" t="str">
        <f ca="1">IF(D2&gt;=1,IF(E2=D2,"判定要","C"),IF(F2&gt;=1,"B","A"))</f>
        <v>A</v>
      </c>
      <c r="H2" s="274"/>
      <c r="I2" s="275" t="str">
        <f ca="1">+IF(G2="判定要",IF(H2="","未判定",H2),G2)</f>
        <v>A</v>
      </c>
      <c r="J2" s="271" t="s">
        <v>1005</v>
      </c>
      <c r="K2" s="271">
        <v>1</v>
      </c>
      <c r="L2" s="271">
        <v>1</v>
      </c>
      <c r="M2" s="271" t="s">
        <v>1012</v>
      </c>
      <c r="N2" s="242" t="str">
        <f ca="1">IF(D2&gt;0,IF(D2=E2,"",B2),"")</f>
        <v/>
      </c>
      <c r="R2" s="258" t="str">
        <f>+調査結果表その１!BA15</f>
        <v>1(1)</v>
      </c>
      <c r="S2" s="266" t="s">
        <v>64</v>
      </c>
      <c r="T2" s="266" t="s">
        <v>1042</v>
      </c>
      <c r="U2" s="271">
        <f>+報告書第三面!BK1</f>
        <v>0</v>
      </c>
      <c r="V2" s="271">
        <f>+IF(U2=4,(COUNTIF($V$1:V1,"&gt;0")+1),0)</f>
        <v>0</v>
      </c>
      <c r="W2" s="276" t="str">
        <f>+IF(U2=4,INDEX(調査結果表その６!$C$29:$P$40,MATCH($R2,調査結果表その６!$C$29:$C$40,0),13),"")</f>
        <v/>
      </c>
      <c r="X2" s="277" t="str">
        <f t="shared" ref="X2:X65" si="0">+IF(ISTEXT(W2),"",IF(W2&gt;0,W2,""))</f>
        <v/>
      </c>
      <c r="Y2" s="242" t="b">
        <f>+IF(X2="",FALSE,TRUE)</f>
        <v>0</v>
      </c>
    </row>
    <row r="3" spans="1:25">
      <c r="A3" s="272">
        <v>102</v>
      </c>
      <c r="B3" s="273" t="s">
        <v>65</v>
      </c>
      <c r="C3" s="274">
        <f ca="1">COUNTIF(INDIRECT("報告書第三面!"&amp;J3&amp;K3):INDIRECT("報告書第三面!"&amp;J3&amp;L3),"&gt;0")</f>
        <v>0</v>
      </c>
      <c r="D3" s="274">
        <f ca="1">COUNTIF(INDIRECT("報告書第三面!"&amp;J3&amp;K3):INDIRECT("報告書第三面!"&amp;J3&amp;L3),"&gt;1")</f>
        <v>0</v>
      </c>
      <c r="E3" s="274">
        <f ca="1">COUNTIF(INDIRECT("報告書第三面!"&amp;J3&amp;K3):INDIRECT("報告書第三面!"&amp;J3&amp;L3),2)</f>
        <v>0</v>
      </c>
      <c r="F3" s="274">
        <f ca="1">COUNTIF(INDIRECT("報告書第三面!"&amp;M3&amp;K3):INDIRECT("報告書第三面!"&amp;M3&amp;L3),"&gt;0")</f>
        <v>0</v>
      </c>
      <c r="G3" s="274" t="str">
        <f t="shared" ref="G3:G41" ca="1" si="1">IF(D3&gt;=1,IF(E3=D3,"判定要","C"),IF(F3&gt;=1,"B","A"))</f>
        <v>A</v>
      </c>
      <c r="H3" s="274"/>
      <c r="I3" s="275" t="str">
        <f t="shared" ref="I3:I41" ca="1" si="2">+IF(G3="判定要",IF(H3="","未判定",H3),G3)</f>
        <v>A</v>
      </c>
      <c r="J3" s="271" t="s">
        <v>1005</v>
      </c>
      <c r="K3" s="271">
        <v>2</v>
      </c>
      <c r="L3" s="271">
        <v>2</v>
      </c>
      <c r="M3" s="271" t="s">
        <v>1012</v>
      </c>
      <c r="N3" s="242" t="str">
        <f ca="1">IF(D3&gt;0,IF(D3=E3,IF(N2="","",N2),IF(N2="",B3,N2&amp;"　"&amp;B3)),IF(N2="","",N2))</f>
        <v/>
      </c>
      <c r="R3" s="258" t="str">
        <f>+調査結果表その１!BA16</f>
        <v>1(2)</v>
      </c>
      <c r="S3" s="266" t="s">
        <v>65</v>
      </c>
      <c r="T3" s="266" t="s">
        <v>1042</v>
      </c>
      <c r="U3" s="271">
        <f>+報告書第三面!BK2</f>
        <v>0</v>
      </c>
      <c r="V3" s="271">
        <f>+IF(U3=4,(COUNTIF($V$1:V2,"&gt;0")+1),0)</f>
        <v>0</v>
      </c>
      <c r="W3" s="276" t="str">
        <f>+IF(U3=4,INDEX(調査結果表その６!$C$29:$P$40,MATCH($R3,調査結果表その６!$C$29:$C$40,0),13),"")</f>
        <v/>
      </c>
      <c r="X3" s="277" t="str">
        <f t="shared" si="0"/>
        <v/>
      </c>
      <c r="Y3" s="242" t="b">
        <f t="shared" ref="Y3:Y66" si="3">+IF(X3="",FALSE,TRUE)</f>
        <v>0</v>
      </c>
    </row>
    <row r="4" spans="1:25">
      <c r="A4" s="272">
        <v>103</v>
      </c>
      <c r="B4" s="273" t="s">
        <v>966</v>
      </c>
      <c r="C4" s="274">
        <f ca="1">COUNTIF(INDIRECT("報告書第三面!"&amp;J4&amp;K4):INDIRECT("報告書第三面!"&amp;J4&amp;L4),"&gt;0")</f>
        <v>0</v>
      </c>
      <c r="D4" s="274">
        <f ca="1">COUNTIF(INDIRECT("報告書第三面!"&amp;J4&amp;K4):INDIRECT("報告書第三面!"&amp;J4&amp;L4),"&gt;1")</f>
        <v>0</v>
      </c>
      <c r="E4" s="274">
        <f ca="1">COUNTIF(INDIRECT("報告書第三面!"&amp;J4&amp;K4):INDIRECT("報告書第三面!"&amp;J4&amp;L4),2)</f>
        <v>0</v>
      </c>
      <c r="F4" s="274">
        <f ca="1">COUNTIF(INDIRECT("報告書第三面!"&amp;M4&amp;K4):INDIRECT("報告書第三面!"&amp;M4&amp;L4),"&gt;0")</f>
        <v>0</v>
      </c>
      <c r="G4" s="274" t="str">
        <f t="shared" ca="1" si="1"/>
        <v>A</v>
      </c>
      <c r="H4" s="274"/>
      <c r="I4" s="275" t="str">
        <f t="shared" ca="1" si="2"/>
        <v>A</v>
      </c>
      <c r="J4" s="271" t="s">
        <v>1005</v>
      </c>
      <c r="K4" s="271">
        <v>3</v>
      </c>
      <c r="L4" s="271">
        <v>5</v>
      </c>
      <c r="M4" s="271" t="s">
        <v>1012</v>
      </c>
      <c r="N4" s="242" t="str">
        <f t="shared" ref="N4:N10" ca="1" si="4">IF(D4&gt;0,IF(D4=E4,IF(N3="","",N3),IF(N3="",B4,N3&amp;"　"&amp;B4)),IF(N3="","",N3))</f>
        <v/>
      </c>
      <c r="R4" s="258" t="str">
        <f>+調査結果表その１!BA17</f>
        <v>1(3)</v>
      </c>
      <c r="S4" s="266" t="s">
        <v>966</v>
      </c>
      <c r="T4" s="266" t="s">
        <v>1042</v>
      </c>
      <c r="U4" s="271">
        <f>+報告書第三面!BK3</f>
        <v>0</v>
      </c>
      <c r="V4" s="271">
        <f>+IF(U4=4,(COUNTIF($V$1:V3,"&gt;0")+1),0)</f>
        <v>0</v>
      </c>
      <c r="W4" s="276" t="str">
        <f>+IF(U4=4,INDEX(調査結果表その６!$C$29:$P$40,MATCH($R4,調査結果表その６!$C$29:$C$40,0),13),"")</f>
        <v/>
      </c>
      <c r="X4" s="277" t="str">
        <f t="shared" si="0"/>
        <v/>
      </c>
      <c r="Y4" s="242" t="b">
        <f t="shared" si="3"/>
        <v>0</v>
      </c>
    </row>
    <row r="5" spans="1:25">
      <c r="A5" s="272">
        <v>104</v>
      </c>
      <c r="B5" s="273" t="s">
        <v>967</v>
      </c>
      <c r="C5" s="274">
        <f ca="1">COUNTIF(INDIRECT("報告書第三面!"&amp;J5&amp;K5):INDIRECT("報告書第三面!"&amp;J5&amp;L5),"&gt;0")</f>
        <v>0</v>
      </c>
      <c r="D5" s="274">
        <f ca="1">COUNTIF(INDIRECT("報告書第三面!"&amp;J5&amp;K5):INDIRECT("報告書第三面!"&amp;J5&amp;L5),"&gt;1")</f>
        <v>0</v>
      </c>
      <c r="E5" s="274">
        <f ca="1">COUNTIF(INDIRECT("報告書第三面!"&amp;J5&amp;K5):INDIRECT("報告書第三面!"&amp;J5&amp;L5),2)</f>
        <v>0</v>
      </c>
      <c r="F5" s="274">
        <f ca="1">COUNTIF(INDIRECT("報告書第三面!"&amp;M5&amp;K5):INDIRECT("報告書第三面!"&amp;M5&amp;L5),"&gt;0")</f>
        <v>0</v>
      </c>
      <c r="G5" s="274" t="str">
        <f t="shared" ca="1" si="1"/>
        <v>A</v>
      </c>
      <c r="H5" s="274"/>
      <c r="I5" s="275" t="str">
        <f t="shared" ca="1" si="2"/>
        <v>A</v>
      </c>
      <c r="J5" s="271" t="s">
        <v>1005</v>
      </c>
      <c r="K5" s="271">
        <v>6</v>
      </c>
      <c r="L5" s="271">
        <v>7</v>
      </c>
      <c r="M5" s="271" t="s">
        <v>1012</v>
      </c>
      <c r="N5" s="242" t="str">
        <f t="shared" ca="1" si="4"/>
        <v/>
      </c>
      <c r="R5" s="258" t="str">
        <f>+調査結果表その１!BA18</f>
        <v>1(4)</v>
      </c>
      <c r="S5" s="266" t="s">
        <v>966</v>
      </c>
      <c r="T5" s="266" t="s">
        <v>1042</v>
      </c>
      <c r="U5" s="271">
        <f>+報告書第三面!BK4</f>
        <v>0</v>
      </c>
      <c r="V5" s="271">
        <f>+IF(U5=4,(COUNTIF($V$1:V4,"&gt;0")+1),0)</f>
        <v>0</v>
      </c>
      <c r="W5" s="276" t="str">
        <f>+IF(U5=4,INDEX(調査結果表その６!$C$29:$P$40,MATCH($R5,調査結果表その６!$C$29:$C$40,0),13),"")</f>
        <v/>
      </c>
      <c r="X5" s="277" t="str">
        <f t="shared" si="0"/>
        <v/>
      </c>
      <c r="Y5" s="242" t="b">
        <f t="shared" si="3"/>
        <v>0</v>
      </c>
    </row>
    <row r="6" spans="1:25">
      <c r="A6" s="272">
        <v>105</v>
      </c>
      <c r="B6" s="273" t="s">
        <v>968</v>
      </c>
      <c r="C6" s="274">
        <f ca="1">COUNTIF(INDIRECT("報告書第三面!"&amp;J6&amp;K6):INDIRECT("報告書第三面!"&amp;J6&amp;L6),"&gt;0")</f>
        <v>0</v>
      </c>
      <c r="D6" s="274">
        <f ca="1">COUNTIF(INDIRECT("報告書第三面!"&amp;J6&amp;K6):INDIRECT("報告書第三面!"&amp;J6&amp;L6),"&gt;1")</f>
        <v>0</v>
      </c>
      <c r="E6" s="274">
        <f ca="1">COUNTIF(INDIRECT("報告書第三面!"&amp;J6&amp;K6):INDIRECT("報告書第三面!"&amp;J6&amp;L6),2)</f>
        <v>0</v>
      </c>
      <c r="F6" s="274">
        <f ca="1">COUNTIF(INDIRECT("報告書第三面!"&amp;M6&amp;K6):INDIRECT("報告書第三面!"&amp;M6&amp;L6),"&gt;0")</f>
        <v>0</v>
      </c>
      <c r="G6" s="274" t="str">
        <f t="shared" ca="1" si="1"/>
        <v>A</v>
      </c>
      <c r="H6" s="274"/>
      <c r="I6" s="275" t="str">
        <f t="shared" ca="1" si="2"/>
        <v>A</v>
      </c>
      <c r="J6" s="271" t="s">
        <v>1005</v>
      </c>
      <c r="K6" s="271">
        <v>8</v>
      </c>
      <c r="L6" s="271">
        <v>10</v>
      </c>
      <c r="M6" s="271" t="s">
        <v>1012</v>
      </c>
      <c r="N6" s="242" t="str">
        <f t="shared" ca="1" si="4"/>
        <v/>
      </c>
      <c r="R6" s="258" t="str">
        <f>+調査結果表その１!BA19</f>
        <v>1(5)</v>
      </c>
      <c r="S6" s="266" t="s">
        <v>966</v>
      </c>
      <c r="T6" s="266" t="s">
        <v>1042</v>
      </c>
      <c r="U6" s="271">
        <f>+報告書第三面!BK5</f>
        <v>0</v>
      </c>
      <c r="V6" s="271">
        <f>+IF(U6=4,(COUNTIF($V$1:V5,"&gt;0")+1),0)</f>
        <v>0</v>
      </c>
      <c r="W6" s="276" t="str">
        <f>+IF(U6=4,INDEX(調査結果表その６!$C$29:$P$40,MATCH($R6,調査結果表その６!$C$29:$C$40,0),13),"")</f>
        <v/>
      </c>
      <c r="X6" s="277" t="str">
        <f t="shared" si="0"/>
        <v/>
      </c>
      <c r="Y6" s="242" t="b">
        <f t="shared" si="3"/>
        <v>0</v>
      </c>
    </row>
    <row r="7" spans="1:25" ht="28.8">
      <c r="A7" s="272">
        <v>106</v>
      </c>
      <c r="B7" s="273" t="s">
        <v>969</v>
      </c>
      <c r="C7" s="274">
        <f ca="1">COUNTIF(INDIRECT("報告書第三面!"&amp;J7&amp;K7):INDIRECT("報告書第三面!"&amp;J7&amp;L7),"&gt;0")</f>
        <v>0</v>
      </c>
      <c r="D7" s="274">
        <f ca="1">COUNTIF(INDIRECT("報告書第三面!"&amp;J7&amp;K7):INDIRECT("報告書第三面!"&amp;J7&amp;L7),"&gt;1")</f>
        <v>0</v>
      </c>
      <c r="E7" s="274">
        <f ca="1">COUNTIF(INDIRECT("報告書第三面!"&amp;J7&amp;K7):INDIRECT("報告書第三面!"&amp;J7&amp;L7),2)</f>
        <v>0</v>
      </c>
      <c r="F7" s="274">
        <f ca="1">COUNTIF(INDIRECT("報告書第三面!"&amp;M7&amp;K7):INDIRECT("報告書第三面!"&amp;M7&amp;L7),"&gt;0")</f>
        <v>0</v>
      </c>
      <c r="G7" s="274" t="str">
        <f t="shared" ca="1" si="1"/>
        <v>A</v>
      </c>
      <c r="H7" s="274"/>
      <c r="I7" s="275" t="str">
        <f t="shared" ca="1" si="2"/>
        <v>A</v>
      </c>
      <c r="J7" s="271" t="s">
        <v>1005</v>
      </c>
      <c r="K7" s="271">
        <v>11</v>
      </c>
      <c r="L7" s="271">
        <v>12</v>
      </c>
      <c r="M7" s="271" t="s">
        <v>1012</v>
      </c>
      <c r="N7" s="242" t="str">
        <f t="shared" ca="1" si="4"/>
        <v/>
      </c>
      <c r="R7" s="258" t="str">
        <f>+調査結果表その１!BA20</f>
        <v>1(6)</v>
      </c>
      <c r="S7" s="266" t="s">
        <v>967</v>
      </c>
      <c r="T7" s="266" t="s">
        <v>1042</v>
      </c>
      <c r="U7" s="271">
        <f>+報告書第三面!BK6</f>
        <v>0</v>
      </c>
      <c r="V7" s="271">
        <f>+IF(U7=4,(COUNTIF($V$1:V6,"&gt;0")+1),0)</f>
        <v>0</v>
      </c>
      <c r="W7" s="276" t="str">
        <f>+IF(U7=4,INDEX(調査結果表その６!$C$29:$P$40,MATCH($R7,調査結果表その６!$C$29:$C$40,0),13),"")</f>
        <v/>
      </c>
      <c r="X7" s="277" t="str">
        <f t="shared" si="0"/>
        <v/>
      </c>
      <c r="Y7" s="242" t="b">
        <f t="shared" si="3"/>
        <v>0</v>
      </c>
    </row>
    <row r="8" spans="1:25" ht="28.8">
      <c r="A8" s="272">
        <v>107</v>
      </c>
      <c r="B8" s="273" t="s">
        <v>935</v>
      </c>
      <c r="C8" s="274">
        <f ca="1">COUNTIF(INDIRECT("報告書第三面!"&amp;J8&amp;K8):INDIRECT("報告書第三面!"&amp;J8&amp;L8),"&gt;0")</f>
        <v>0</v>
      </c>
      <c r="D8" s="274">
        <f ca="1">COUNTIF(INDIRECT("報告書第三面!"&amp;J8&amp;K8):INDIRECT("報告書第三面!"&amp;J8&amp;L8),"&gt;1")</f>
        <v>0</v>
      </c>
      <c r="E8" s="274">
        <f ca="1">COUNTIF(INDIRECT("報告書第三面!"&amp;J8&amp;K8):INDIRECT("報告書第三面!"&amp;J8&amp;L8),2)</f>
        <v>0</v>
      </c>
      <c r="F8" s="274">
        <f ca="1">COUNTIF(INDIRECT("報告書第三面!"&amp;M8&amp;K8):INDIRECT("報告書第三面!"&amp;M8&amp;L8),"&gt;0")</f>
        <v>0</v>
      </c>
      <c r="G8" s="274" t="str">
        <f t="shared" ca="1" si="1"/>
        <v>A</v>
      </c>
      <c r="H8" s="274"/>
      <c r="I8" s="275" t="str">
        <f t="shared" ca="1" si="2"/>
        <v>A</v>
      </c>
      <c r="J8" s="271" t="s">
        <v>1005</v>
      </c>
      <c r="K8" s="271">
        <v>13</v>
      </c>
      <c r="L8" s="271">
        <v>14</v>
      </c>
      <c r="M8" s="271" t="s">
        <v>1012</v>
      </c>
      <c r="N8" s="242" t="str">
        <f t="shared" ca="1" si="4"/>
        <v/>
      </c>
      <c r="R8" s="258" t="str">
        <f>+調査結果表その１!BA21</f>
        <v>1(7)</v>
      </c>
      <c r="S8" s="266" t="s">
        <v>967</v>
      </c>
      <c r="T8" s="266" t="s">
        <v>1042</v>
      </c>
      <c r="U8" s="271">
        <f>+報告書第三面!BK7</f>
        <v>0</v>
      </c>
      <c r="V8" s="271">
        <f>+IF(U8=4,(COUNTIF($V$1:V7,"&gt;0")+1),0)</f>
        <v>0</v>
      </c>
      <c r="W8" s="276" t="str">
        <f>+IF(U8=4,INDEX(調査結果表その６!$C$29:$P$40,MATCH($R8,調査結果表その６!$C$29:$C$40,0),13),"")</f>
        <v/>
      </c>
      <c r="X8" s="277" t="str">
        <f t="shared" si="0"/>
        <v/>
      </c>
      <c r="Y8" s="242" t="b">
        <f t="shared" si="3"/>
        <v>0</v>
      </c>
    </row>
    <row r="9" spans="1:25" ht="19.2">
      <c r="A9" s="272">
        <v>108</v>
      </c>
      <c r="B9" s="273" t="s">
        <v>937</v>
      </c>
      <c r="C9" s="274">
        <f ca="1">COUNTIF(INDIRECT("報告書第三面!"&amp;J9&amp;K9):INDIRECT("報告書第三面!"&amp;J9&amp;L9),"&gt;0")</f>
        <v>0</v>
      </c>
      <c r="D9" s="274">
        <f ca="1">COUNTIF(INDIRECT("報告書第三面!"&amp;J9&amp;K9):INDIRECT("報告書第三面!"&amp;J9&amp;L9),"&gt;1")</f>
        <v>0</v>
      </c>
      <c r="E9" s="274">
        <f ca="1">COUNTIF(INDIRECT("報告書第三面!"&amp;J9&amp;K9):INDIRECT("報告書第三面!"&amp;J9&amp;L9),2)</f>
        <v>0</v>
      </c>
      <c r="F9" s="274">
        <f ca="1">COUNTIF(INDIRECT("報告書第三面!"&amp;M9&amp;K9):INDIRECT("報告書第三面!"&amp;M9&amp;L9),"&gt;0")</f>
        <v>0</v>
      </c>
      <c r="G9" s="274" t="str">
        <f t="shared" ca="1" si="1"/>
        <v>A</v>
      </c>
      <c r="H9" s="274"/>
      <c r="I9" s="275" t="str">
        <f t="shared" ca="1" si="2"/>
        <v>A</v>
      </c>
      <c r="J9" s="271" t="s">
        <v>1005</v>
      </c>
      <c r="K9" s="271">
        <v>15</v>
      </c>
      <c r="L9" s="271">
        <v>15</v>
      </c>
      <c r="M9" s="271" t="s">
        <v>1012</v>
      </c>
      <c r="N9" s="242" t="str">
        <f t="shared" ca="1" si="4"/>
        <v/>
      </c>
      <c r="R9" s="258" t="str">
        <f>+調査結果表その１!BA22</f>
        <v>1(8)</v>
      </c>
      <c r="S9" s="266" t="s">
        <v>968</v>
      </c>
      <c r="T9" s="266" t="s">
        <v>1042</v>
      </c>
      <c r="U9" s="271">
        <f>+報告書第三面!BK8</f>
        <v>0</v>
      </c>
      <c r="V9" s="271">
        <f>+IF(U9=4,(COUNTIF($V$1:V8,"&gt;0")+1),0)</f>
        <v>0</v>
      </c>
      <c r="W9" s="276" t="str">
        <f>+IF(U9=4,INDEX(調査結果表その６!$C$29:$P$40,MATCH($R9,調査結果表その６!$C$29:$C$40,0),13),"")</f>
        <v/>
      </c>
      <c r="X9" s="277" t="str">
        <f t="shared" si="0"/>
        <v/>
      </c>
      <c r="Y9" s="242" t="b">
        <f t="shared" si="3"/>
        <v>0</v>
      </c>
    </row>
    <row r="10" spans="1:25" ht="19.2">
      <c r="A10" s="272">
        <v>109</v>
      </c>
      <c r="B10" s="273" t="s">
        <v>998</v>
      </c>
      <c r="C10" s="274">
        <f ca="1">COUNTIF(INDIRECT("報告書第三面!"&amp;J10&amp;K10):INDIRECT("報告書第三面!"&amp;J10&amp;L10),"&gt;0")</f>
        <v>0</v>
      </c>
      <c r="D10" s="274">
        <f ca="1">COUNTIF(INDIRECT("報告書第三面!"&amp;J10&amp;K10):INDIRECT("報告書第三面!"&amp;J10&amp;L10),"&gt;1")</f>
        <v>0</v>
      </c>
      <c r="E10" s="274">
        <f ca="1">COUNTIF(INDIRECT("報告書第三面!"&amp;J10&amp;K10):INDIRECT("報告書第三面!"&amp;J10&amp;L10),2)</f>
        <v>0</v>
      </c>
      <c r="F10" s="274">
        <f ca="1">COUNTIF(INDIRECT("報告書第三面!"&amp;M10&amp;K10):INDIRECT("報告書第三面!"&amp;M10&amp;L10),"&gt;0")</f>
        <v>0</v>
      </c>
      <c r="G10" s="274" t="str">
        <f t="shared" ca="1" si="1"/>
        <v>A</v>
      </c>
      <c r="H10" s="274"/>
      <c r="I10" s="275" t="str">
        <f t="shared" ca="1" si="2"/>
        <v>A</v>
      </c>
      <c r="J10" s="271" t="s">
        <v>1005</v>
      </c>
      <c r="K10" s="271">
        <v>16</v>
      </c>
      <c r="L10" s="271">
        <v>17</v>
      </c>
      <c r="M10" s="271" t="s">
        <v>1012</v>
      </c>
      <c r="N10" s="242" t="str">
        <f t="shared" ca="1" si="4"/>
        <v/>
      </c>
      <c r="R10" s="258" t="str">
        <f>+調査結果表その１!BA23</f>
        <v>1(9)</v>
      </c>
      <c r="S10" s="266" t="s">
        <v>968</v>
      </c>
      <c r="T10" s="266" t="s">
        <v>1042</v>
      </c>
      <c r="U10" s="271">
        <f>+報告書第三面!BK9</f>
        <v>0</v>
      </c>
      <c r="V10" s="271">
        <f>+IF(U10=4,(COUNTIF($V$1:V9,"&gt;0")+1),0)</f>
        <v>0</v>
      </c>
      <c r="W10" s="276" t="str">
        <f>+IF(U10=4,INDEX(調査結果表その６!$C$29:$P$40,MATCH($R10,調査結果表その６!$C$29:$C$40,0),13),"")</f>
        <v/>
      </c>
      <c r="X10" s="277" t="str">
        <f t="shared" si="0"/>
        <v/>
      </c>
      <c r="Y10" s="242" t="b">
        <f t="shared" si="3"/>
        <v>0</v>
      </c>
    </row>
    <row r="11" spans="1:25" ht="19.2">
      <c r="A11" s="272">
        <v>201</v>
      </c>
      <c r="B11" s="273" t="s">
        <v>970</v>
      </c>
      <c r="C11" s="274">
        <f ca="1">COUNTIF(INDIRECT("報告書第三面!"&amp;J11&amp;K11):INDIRECT("報告書第三面!"&amp;J11&amp;L11),"&gt;0")</f>
        <v>0</v>
      </c>
      <c r="D11" s="274">
        <f ca="1">COUNTIF(INDIRECT("報告書第三面!"&amp;J11&amp;K11):INDIRECT("報告書第三面!"&amp;J11&amp;L11),"&gt;1")</f>
        <v>0</v>
      </c>
      <c r="E11" s="274">
        <f ca="1">COUNTIF(INDIRECT("報告書第三面!"&amp;J11&amp;K11):INDIRECT("報告書第三面!"&amp;J11&amp;L11),2)</f>
        <v>0</v>
      </c>
      <c r="F11" s="274">
        <f ca="1">COUNTIF(INDIRECT("報告書第三面!"&amp;M11&amp;K11):INDIRECT("報告書第三面!"&amp;M11&amp;L11),"&gt;0")</f>
        <v>0</v>
      </c>
      <c r="G11" s="274" t="str">
        <f t="shared" ca="1" si="1"/>
        <v>A</v>
      </c>
      <c r="H11" s="274"/>
      <c r="I11" s="275" t="str">
        <f t="shared" ca="1" si="2"/>
        <v>A</v>
      </c>
      <c r="J11" s="271" t="s">
        <v>1006</v>
      </c>
      <c r="K11" s="271">
        <v>1</v>
      </c>
      <c r="L11" s="271">
        <v>2</v>
      </c>
      <c r="M11" s="271" t="s">
        <v>1013</v>
      </c>
      <c r="N11" s="242" t="str">
        <f ca="1">IF(D11&gt;0,IF(D11=E11,"",B11),"")</f>
        <v/>
      </c>
      <c r="R11" s="258" t="str">
        <f>+調査結果表その１!BA24</f>
        <v>1(10)</v>
      </c>
      <c r="S11" s="266" t="s">
        <v>968</v>
      </c>
      <c r="T11" s="266" t="s">
        <v>1042</v>
      </c>
      <c r="U11" s="271">
        <f>+報告書第三面!BK10</f>
        <v>0</v>
      </c>
      <c r="V11" s="271">
        <f>+IF(U11=4,(COUNTIF($V$1:V10,"&gt;0")+1),0)</f>
        <v>0</v>
      </c>
      <c r="W11" s="276" t="str">
        <f>+IF(U11=4,INDEX(調査結果表その６!$C$29:$P$40,MATCH($R11,調査結果表その６!$C$29:$C$40,0),13),"")</f>
        <v/>
      </c>
      <c r="X11" s="277" t="str">
        <f t="shared" si="0"/>
        <v/>
      </c>
      <c r="Y11" s="242" t="b">
        <f t="shared" si="3"/>
        <v>0</v>
      </c>
    </row>
    <row r="12" spans="1:25">
      <c r="A12" s="272">
        <v>202</v>
      </c>
      <c r="B12" s="273" t="s">
        <v>999</v>
      </c>
      <c r="C12" s="274">
        <f ca="1">COUNTIF(INDIRECT("報告書第三面!"&amp;J12&amp;K12):INDIRECT("報告書第三面!"&amp;J12&amp;L12),"&gt;0")</f>
        <v>0</v>
      </c>
      <c r="D12" s="274">
        <f ca="1">COUNTIF(INDIRECT("報告書第三面!"&amp;J12&amp;K12):INDIRECT("報告書第三面!"&amp;J12&amp;L12),"&gt;1")</f>
        <v>0</v>
      </c>
      <c r="E12" s="274">
        <f ca="1">COUNTIF(INDIRECT("報告書第三面!"&amp;J12&amp;K12):INDIRECT("報告書第三面!"&amp;J12&amp;L12),2)</f>
        <v>0</v>
      </c>
      <c r="F12" s="274">
        <f ca="1">COUNTIF(INDIRECT("報告書第三面!"&amp;M12&amp;K12):INDIRECT("報告書第三面!"&amp;M12&amp;L12),"&gt;0")</f>
        <v>0</v>
      </c>
      <c r="G12" s="274" t="str">
        <f t="shared" ca="1" si="1"/>
        <v>A</v>
      </c>
      <c r="H12" s="274"/>
      <c r="I12" s="275" t="str">
        <f t="shared" ca="1" si="2"/>
        <v>A</v>
      </c>
      <c r="J12" s="271" t="s">
        <v>1006</v>
      </c>
      <c r="K12" s="271">
        <v>3</v>
      </c>
      <c r="L12" s="271">
        <v>4</v>
      </c>
      <c r="M12" s="271" t="s">
        <v>1013</v>
      </c>
      <c r="N12" s="242" t="str">
        <f ca="1">IF(D12&gt;0,IF(D12=E12,IF(N11="","",N11),IF(N11="",B12,N11&amp;"　"&amp;B12)),IF(N11="","",N11))</f>
        <v/>
      </c>
      <c r="R12" s="258" t="str">
        <f>+調査結果表その１!BA25</f>
        <v>1(11)</v>
      </c>
      <c r="S12" s="266" t="s">
        <v>969</v>
      </c>
      <c r="T12" s="266" t="s">
        <v>1042</v>
      </c>
      <c r="U12" s="271">
        <f>+報告書第三面!BK11</f>
        <v>0</v>
      </c>
      <c r="V12" s="271">
        <f>+IF(U12=4,(COUNTIF($V$1:V11,"&gt;0")+1),0)</f>
        <v>0</v>
      </c>
      <c r="W12" s="276" t="str">
        <f>+IF(U12=4,INDEX(調査結果表その６!$C$29:$P$40,MATCH($R12,調査結果表その６!$C$29:$C$40,0),13),"")</f>
        <v/>
      </c>
      <c r="X12" s="277" t="str">
        <f t="shared" si="0"/>
        <v/>
      </c>
      <c r="Y12" s="242" t="b">
        <f t="shared" si="3"/>
        <v>0</v>
      </c>
    </row>
    <row r="13" spans="1:25">
      <c r="A13" s="272">
        <v>203</v>
      </c>
      <c r="B13" s="273" t="s">
        <v>70</v>
      </c>
      <c r="C13" s="274">
        <f ca="1">COUNTIF(INDIRECT("報告書第三面!"&amp;J13&amp;K13):INDIRECT("報告書第三面!"&amp;J13&amp;L13),"&gt;0")</f>
        <v>0</v>
      </c>
      <c r="D13" s="274">
        <f ca="1">COUNTIF(INDIRECT("報告書第三面!"&amp;J13&amp;K13):INDIRECT("報告書第三面!"&amp;J13&amp;L13),"&gt;1")</f>
        <v>0</v>
      </c>
      <c r="E13" s="274">
        <f ca="1">COUNTIF(INDIRECT("報告書第三面!"&amp;J13&amp;K13):INDIRECT("報告書第三面!"&amp;J13&amp;L13),2)</f>
        <v>0</v>
      </c>
      <c r="F13" s="274">
        <f ca="1">COUNTIF(INDIRECT("報告書第三面!"&amp;M13&amp;K13):INDIRECT("報告書第三面!"&amp;M13&amp;L13),"&gt;0")</f>
        <v>0</v>
      </c>
      <c r="G13" s="274" t="str">
        <f t="shared" ca="1" si="1"/>
        <v>A</v>
      </c>
      <c r="H13" s="274"/>
      <c r="I13" s="275" t="str">
        <f t="shared" ca="1" si="2"/>
        <v>A</v>
      </c>
      <c r="J13" s="271" t="s">
        <v>1006</v>
      </c>
      <c r="K13" s="271">
        <v>5</v>
      </c>
      <c r="L13" s="271">
        <v>18</v>
      </c>
      <c r="M13" s="271" t="s">
        <v>1013</v>
      </c>
      <c r="N13" s="242" t="str">
        <f t="shared" ref="N13:N17" ca="1" si="5">IF(D13&gt;0,IF(D13=E13,IF(N12="","",N12),IF(N12="",B13,N12&amp;"　"&amp;B13)),IF(N12="","",N12))</f>
        <v/>
      </c>
      <c r="R13" s="258" t="str">
        <f>+調査結果表その１!BA26</f>
        <v>1(12)</v>
      </c>
      <c r="S13" s="266" t="s">
        <v>969</v>
      </c>
      <c r="T13" s="266" t="s">
        <v>1042</v>
      </c>
      <c r="U13" s="271">
        <f>+報告書第三面!BK12</f>
        <v>0</v>
      </c>
      <c r="V13" s="271">
        <f>+IF(U13=4,(COUNTIF($V$1:V12,"&gt;0")+1),0)</f>
        <v>0</v>
      </c>
      <c r="W13" s="276" t="str">
        <f>+IF(U13=4,INDEX(調査結果表その６!$C$29:$P$40,MATCH($R13,調査結果表その６!$C$29:$C$40,0),13),"")</f>
        <v/>
      </c>
      <c r="X13" s="277" t="str">
        <f t="shared" si="0"/>
        <v/>
      </c>
      <c r="Y13" s="242" t="b">
        <f t="shared" si="3"/>
        <v>0</v>
      </c>
    </row>
    <row r="14" spans="1:25">
      <c r="A14" s="272">
        <v>301</v>
      </c>
      <c r="B14" s="273" t="s">
        <v>941</v>
      </c>
      <c r="C14" s="274">
        <f ca="1">COUNTIF(INDIRECT("報告書第三面!"&amp;J14&amp;K14):INDIRECT("報告書第三面!"&amp;J14&amp;L14),"&gt;0")</f>
        <v>0</v>
      </c>
      <c r="D14" s="274">
        <f ca="1">COUNTIF(INDIRECT("報告書第三面!"&amp;J14&amp;K14):INDIRECT("報告書第三面!"&amp;J14&amp;L14),"&gt;1")</f>
        <v>0</v>
      </c>
      <c r="E14" s="274">
        <f ca="1">COUNTIF(INDIRECT("報告書第三面!"&amp;J14&amp;K14):INDIRECT("報告書第三面!"&amp;J14&amp;L14),2)</f>
        <v>0</v>
      </c>
      <c r="F14" s="274">
        <f ca="1">COUNTIF(INDIRECT("報告書第三面!"&amp;M14&amp;K14):INDIRECT("報告書第三面!"&amp;M14&amp;L14),"&gt;0")</f>
        <v>0</v>
      </c>
      <c r="G14" s="274" t="str">
        <f t="shared" ca="1" si="1"/>
        <v>A</v>
      </c>
      <c r="H14" s="274"/>
      <c r="I14" s="275" t="str">
        <f t="shared" ca="1" si="2"/>
        <v>A</v>
      </c>
      <c r="J14" s="271" t="s">
        <v>1007</v>
      </c>
      <c r="K14" s="271">
        <v>1</v>
      </c>
      <c r="L14" s="271">
        <v>1</v>
      </c>
      <c r="M14" s="271" t="s">
        <v>1014</v>
      </c>
      <c r="N14" s="242" t="str">
        <f ca="1">IF(D14&gt;0,IF(D14=E14,"",B14),"")</f>
        <v/>
      </c>
      <c r="R14" s="258" t="str">
        <f>+調査結果表その１!BA27</f>
        <v>1(13)</v>
      </c>
      <c r="S14" s="266" t="s">
        <v>935</v>
      </c>
      <c r="T14" s="266" t="s">
        <v>1042</v>
      </c>
      <c r="U14" s="271">
        <f>+報告書第三面!BK13</f>
        <v>0</v>
      </c>
      <c r="V14" s="271">
        <f>+IF(U14=4,(COUNTIF($V$1:V13,"&gt;0")+1),0)</f>
        <v>0</v>
      </c>
      <c r="W14" s="276" t="str">
        <f>+IF(U14=4,INDEX(調査結果表その６!$C$29:$P$40,MATCH($R14,調査結果表その６!$C$29:$C$40,0),13),"")</f>
        <v/>
      </c>
      <c r="X14" s="277" t="str">
        <f t="shared" si="0"/>
        <v/>
      </c>
      <c r="Y14" s="242" t="b">
        <f t="shared" si="3"/>
        <v>0</v>
      </c>
    </row>
    <row r="15" spans="1:25">
      <c r="A15" s="272">
        <v>302</v>
      </c>
      <c r="B15" s="273" t="s">
        <v>1000</v>
      </c>
      <c r="C15" s="274">
        <f ca="1">COUNTIF(INDIRECT("報告書第三面!"&amp;J15&amp;K15):INDIRECT("報告書第三面!"&amp;J15&amp;L15),"&gt;0")</f>
        <v>0</v>
      </c>
      <c r="D15" s="274">
        <f ca="1">COUNTIF(INDIRECT("報告書第三面!"&amp;J15&amp;K15):INDIRECT("報告書第三面!"&amp;J15&amp;L15),"&gt;1")</f>
        <v>0</v>
      </c>
      <c r="E15" s="274">
        <f ca="1">COUNTIF(INDIRECT("報告書第三面!"&amp;J15&amp;K15):INDIRECT("報告書第三面!"&amp;J15&amp;L15),2)</f>
        <v>0</v>
      </c>
      <c r="F15" s="274">
        <f ca="1">COUNTIF(INDIRECT("報告書第三面!"&amp;M15&amp;K15):INDIRECT("報告書第三面!"&amp;M15&amp;L15),"&gt;0")</f>
        <v>0</v>
      </c>
      <c r="G15" s="274" t="str">
        <f t="shared" ca="1" si="1"/>
        <v>A</v>
      </c>
      <c r="H15" s="274"/>
      <c r="I15" s="275" t="str">
        <f t="shared" ca="1" si="2"/>
        <v>A</v>
      </c>
      <c r="J15" s="271" t="s">
        <v>1007</v>
      </c>
      <c r="K15" s="271">
        <v>2</v>
      </c>
      <c r="L15" s="271">
        <v>5</v>
      </c>
      <c r="M15" s="271" t="s">
        <v>1014</v>
      </c>
      <c r="N15" s="242" t="str">
        <f t="shared" ca="1" si="5"/>
        <v/>
      </c>
      <c r="R15" s="258" t="str">
        <f>+調査結果表その１!BA28</f>
        <v>1(14)</v>
      </c>
      <c r="S15" s="266" t="s">
        <v>937</v>
      </c>
      <c r="T15" s="266" t="s">
        <v>1042</v>
      </c>
      <c r="U15" s="271">
        <f>+報告書第三面!BK14</f>
        <v>0</v>
      </c>
      <c r="V15" s="271">
        <f>+IF(U15=4,(COUNTIF($V$1:V14,"&gt;0")+1),0)</f>
        <v>0</v>
      </c>
      <c r="W15" s="276" t="str">
        <f>+IF(U15=4,INDEX(調査結果表その６!$C$29:$P$40,MATCH($R15,調査結果表その６!$C$29:$C$40,0),13),"")</f>
        <v/>
      </c>
      <c r="X15" s="277" t="str">
        <f t="shared" si="0"/>
        <v/>
      </c>
      <c r="Y15" s="242" t="b">
        <f t="shared" si="3"/>
        <v>0</v>
      </c>
    </row>
    <row r="16" spans="1:25">
      <c r="A16" s="272">
        <v>303</v>
      </c>
      <c r="B16" s="273" t="s">
        <v>971</v>
      </c>
      <c r="C16" s="274">
        <f ca="1">COUNTIF(INDIRECT("報告書第三面!"&amp;J16&amp;K16):INDIRECT("報告書第三面!"&amp;J16&amp;L16),"&gt;0")</f>
        <v>0</v>
      </c>
      <c r="D16" s="274">
        <f ca="1">COUNTIF(INDIRECT("報告書第三面!"&amp;J16&amp;K16):INDIRECT("報告書第三面!"&amp;J16&amp;L16),"&gt;1")</f>
        <v>0</v>
      </c>
      <c r="E16" s="274">
        <f ca="1">COUNTIF(INDIRECT("報告書第三面!"&amp;J16&amp;K16):INDIRECT("報告書第三面!"&amp;J16&amp;L16),2)</f>
        <v>0</v>
      </c>
      <c r="F16" s="274">
        <f ca="1">COUNTIF(INDIRECT("報告書第三面!"&amp;M16&amp;K16):INDIRECT("報告書第三面!"&amp;M16&amp;L16),"&gt;0")</f>
        <v>0</v>
      </c>
      <c r="G16" s="274" t="str">
        <f t="shared" ca="1" si="1"/>
        <v>A</v>
      </c>
      <c r="H16" s="274"/>
      <c r="I16" s="275" t="str">
        <f t="shared" ca="1" si="2"/>
        <v>A</v>
      </c>
      <c r="J16" s="271" t="s">
        <v>1007</v>
      </c>
      <c r="K16" s="271">
        <v>6</v>
      </c>
      <c r="L16" s="271">
        <v>7</v>
      </c>
      <c r="M16" s="271" t="s">
        <v>1014</v>
      </c>
      <c r="N16" s="242" t="str">
        <f t="shared" ca="1" si="5"/>
        <v/>
      </c>
      <c r="R16" s="258" t="str">
        <f>+調査結果表その１!BA29</f>
        <v>1(15)</v>
      </c>
      <c r="S16" s="266" t="s">
        <v>937</v>
      </c>
      <c r="T16" s="266" t="s">
        <v>1042</v>
      </c>
      <c r="U16" s="271">
        <f>+報告書第三面!BK15</f>
        <v>0</v>
      </c>
      <c r="V16" s="271">
        <f>+IF(U16=4,(COUNTIF($V$1:V15,"&gt;0")+1),0)</f>
        <v>0</v>
      </c>
      <c r="W16" s="276" t="str">
        <f>+IF(U16=4,INDEX(調査結果表その６!$C$29:$P$40,MATCH($R16,調査結果表その６!$C$29:$C$40,0),13),"")</f>
        <v/>
      </c>
      <c r="X16" s="277" t="str">
        <f t="shared" si="0"/>
        <v/>
      </c>
      <c r="Y16" s="242" t="b">
        <f t="shared" si="3"/>
        <v>0</v>
      </c>
    </row>
    <row r="17" spans="1:25" ht="19.2">
      <c r="A17" s="272">
        <v>304</v>
      </c>
      <c r="B17" s="273" t="s">
        <v>1001</v>
      </c>
      <c r="C17" s="274">
        <f ca="1">COUNTIF(INDIRECT("報告書第三面!"&amp;J17&amp;K17):INDIRECT("報告書第三面!"&amp;J17&amp;L17),"&gt;0")</f>
        <v>0</v>
      </c>
      <c r="D17" s="274">
        <f ca="1">COUNTIF(INDIRECT("報告書第三面!"&amp;J17&amp;K17):INDIRECT("報告書第三面!"&amp;J17&amp;L17),"&gt;1")</f>
        <v>0</v>
      </c>
      <c r="E17" s="274">
        <f ca="1">COUNTIF(INDIRECT("報告書第三面!"&amp;J17&amp;K17):INDIRECT("報告書第三面!"&amp;J17&amp;L17),2)</f>
        <v>0</v>
      </c>
      <c r="F17" s="274">
        <f ca="1">COUNTIF(INDIRECT("報告書第三面!"&amp;M17&amp;K17):INDIRECT("報告書第三面!"&amp;M17&amp;L17),"&gt;0")</f>
        <v>0</v>
      </c>
      <c r="G17" s="274" t="str">
        <f t="shared" ca="1" si="1"/>
        <v>A</v>
      </c>
      <c r="H17" s="274"/>
      <c r="I17" s="275" t="str">
        <f t="shared" ca="1" si="2"/>
        <v>A</v>
      </c>
      <c r="J17" s="271" t="s">
        <v>1007</v>
      </c>
      <c r="K17" s="271">
        <v>8</v>
      </c>
      <c r="L17" s="271">
        <v>9</v>
      </c>
      <c r="M17" s="271" t="s">
        <v>1014</v>
      </c>
      <c r="N17" s="242" t="str">
        <f t="shared" ca="1" si="5"/>
        <v/>
      </c>
      <c r="R17" s="258" t="str">
        <f>+調査結果表その１!BA30</f>
        <v>1(16)</v>
      </c>
      <c r="S17" s="266" t="s">
        <v>998</v>
      </c>
      <c r="T17" s="266" t="s">
        <v>1042</v>
      </c>
      <c r="U17" s="271">
        <f>+報告書第三面!BK16</f>
        <v>0</v>
      </c>
      <c r="V17" s="271">
        <f>+IF(U17=4,(COUNTIF($V$1:V16,"&gt;0")+1),0)</f>
        <v>0</v>
      </c>
      <c r="W17" s="276" t="str">
        <f>+IF(U17=4,INDEX(調査結果表その６!$C$29:$P$40,MATCH($R17,調査結果表その６!$C$29:$C$40,0),13),"")</f>
        <v/>
      </c>
      <c r="X17" s="277" t="str">
        <f t="shared" si="0"/>
        <v/>
      </c>
      <c r="Y17" s="242" t="b">
        <f t="shared" si="3"/>
        <v>0</v>
      </c>
    </row>
    <row r="18" spans="1:25" ht="19.2">
      <c r="A18" s="272">
        <v>401</v>
      </c>
      <c r="B18" s="273" t="s">
        <v>972</v>
      </c>
      <c r="C18" s="274">
        <f ca="1">COUNTIF(INDIRECT("報告書第三面!"&amp;J18&amp;K18):INDIRECT("報告書第三面!"&amp;J18&amp;L18),"&gt;0")</f>
        <v>0</v>
      </c>
      <c r="D18" s="274">
        <f ca="1">COUNTIF(INDIRECT("報告書第三面!"&amp;J18&amp;K18):INDIRECT("報告書第三面!"&amp;J18&amp;L18),"&gt;1")</f>
        <v>0</v>
      </c>
      <c r="E18" s="274">
        <f ca="1">COUNTIF(INDIRECT("報告書第三面!"&amp;J18&amp;K18):INDIRECT("報告書第三面!"&amp;J18&amp;L18),2)</f>
        <v>0</v>
      </c>
      <c r="F18" s="274">
        <f ca="1">COUNTIF(INDIRECT("報告書第三面!"&amp;M18&amp;K18):INDIRECT("報告書第三面!"&amp;M18&amp;L18),"&gt;0")</f>
        <v>0</v>
      </c>
      <c r="G18" s="274" t="str">
        <f t="shared" ca="1" si="1"/>
        <v>A</v>
      </c>
      <c r="H18" s="274"/>
      <c r="I18" s="275" t="str">
        <f t="shared" ca="1" si="2"/>
        <v>A</v>
      </c>
      <c r="J18" s="271" t="s">
        <v>1008</v>
      </c>
      <c r="K18" s="271">
        <v>1</v>
      </c>
      <c r="L18" s="271">
        <v>6</v>
      </c>
      <c r="M18" s="271" t="s">
        <v>1015</v>
      </c>
      <c r="N18" s="242" t="str">
        <f ca="1">IF(D18&gt;0,IF(D18=E18,"",B18),"")</f>
        <v/>
      </c>
      <c r="R18" s="258" t="str">
        <f>+調査結果表その１!BA31</f>
        <v>1(17)</v>
      </c>
      <c r="S18" s="266" t="s">
        <v>998</v>
      </c>
      <c r="T18" s="266" t="s">
        <v>1042</v>
      </c>
      <c r="U18" s="271">
        <f>+報告書第三面!BK17</f>
        <v>0</v>
      </c>
      <c r="V18" s="271">
        <f>+IF(U18=4,(COUNTIF($V$1:V17,"&gt;0")+1),0)</f>
        <v>0</v>
      </c>
      <c r="W18" s="276" t="str">
        <f>+IF(U18=4,INDEX(調査結果表その６!$C$29:$P$40,MATCH($R18,調査結果表その６!$C$29:$C$40,0),13),"")</f>
        <v/>
      </c>
      <c r="X18" s="277" t="str">
        <f t="shared" si="0"/>
        <v/>
      </c>
      <c r="Y18" s="242" t="b">
        <f t="shared" si="3"/>
        <v>0</v>
      </c>
    </row>
    <row r="19" spans="1:25">
      <c r="A19" s="272">
        <v>402</v>
      </c>
      <c r="B19" s="273" t="s">
        <v>74</v>
      </c>
      <c r="C19" s="274">
        <f ca="1">COUNTIF(INDIRECT("報告書第三面!"&amp;J19&amp;K19):INDIRECT("報告書第三面!"&amp;J19&amp;L19),"&gt;0")</f>
        <v>0</v>
      </c>
      <c r="D19" s="274">
        <f ca="1">COUNTIF(INDIRECT("報告書第三面!"&amp;J19&amp;K19):INDIRECT("報告書第三面!"&amp;J19&amp;L19),"&gt;1")</f>
        <v>0</v>
      </c>
      <c r="E19" s="274">
        <f ca="1">COUNTIF(INDIRECT("報告書第三面!"&amp;J19&amp;K19):INDIRECT("報告書第三面!"&amp;J19&amp;L19),2)</f>
        <v>0</v>
      </c>
      <c r="F19" s="274">
        <f ca="1">COUNTIF(INDIRECT("報告書第三面!"&amp;M19&amp;K19):INDIRECT("報告書第三面!"&amp;M19&amp;L19),"&gt;0")</f>
        <v>0</v>
      </c>
      <c r="G19" s="274" t="str">
        <f t="shared" ca="1" si="1"/>
        <v>A</v>
      </c>
      <c r="H19" s="274"/>
      <c r="I19" s="275" t="str">
        <f t="shared" ca="1" si="2"/>
        <v>A</v>
      </c>
      <c r="J19" s="271" t="s">
        <v>1008</v>
      </c>
      <c r="K19" s="271">
        <v>7</v>
      </c>
      <c r="L19" s="271">
        <v>17</v>
      </c>
      <c r="M19" s="271" t="s">
        <v>1015</v>
      </c>
      <c r="N19" s="242" t="str">
        <f ca="1">IF(D19&gt;0,IF(D19=E19,IF(N18="","",N18),IF(N18="",B19,N18&amp;"　"&amp;B19)),IF(N18="","",N18))</f>
        <v/>
      </c>
      <c r="R19" s="258" t="str">
        <f>+調査結果表その１!BA34</f>
        <v>2(1)</v>
      </c>
      <c r="S19" s="266" t="s">
        <v>355</v>
      </c>
      <c r="T19" s="266" t="s">
        <v>1042</v>
      </c>
      <c r="U19" s="271">
        <f>+報告書第三面!BM1</f>
        <v>0</v>
      </c>
      <c r="V19" s="271">
        <f>+IF(U19=4,(COUNTIF($V$1:V18,"&gt;0")+1),0)</f>
        <v>0</v>
      </c>
      <c r="W19" s="276" t="str">
        <f>+IF(U19=4,INDEX(調査結果表その６!$C$29:$P$40,MATCH($R19,調査結果表その６!$C$29:$C$40,0),13),"")</f>
        <v/>
      </c>
      <c r="X19" s="277" t="str">
        <f t="shared" si="0"/>
        <v/>
      </c>
      <c r="Y19" s="242" t="b">
        <f t="shared" si="3"/>
        <v>0</v>
      </c>
    </row>
    <row r="20" spans="1:25">
      <c r="A20" s="272">
        <v>403</v>
      </c>
      <c r="B20" s="273" t="s">
        <v>973</v>
      </c>
      <c r="C20" s="274">
        <f ca="1">COUNTIF(INDIRECT("報告書第三面!"&amp;J20&amp;K20):INDIRECT("報告書第三面!"&amp;J20&amp;L20),"&gt;0")</f>
        <v>0</v>
      </c>
      <c r="D20" s="274">
        <f ca="1">COUNTIF(INDIRECT("報告書第三面!"&amp;J20&amp;K20):INDIRECT("報告書第三面!"&amp;J20&amp;L20),"&gt;1")</f>
        <v>0</v>
      </c>
      <c r="E20" s="274">
        <f ca="1">COUNTIF(INDIRECT("報告書第三面!"&amp;J20&amp;K20):INDIRECT("報告書第三面!"&amp;J20&amp;L20),2)</f>
        <v>0</v>
      </c>
      <c r="F20" s="274">
        <f ca="1">COUNTIF(INDIRECT("報告書第三面!"&amp;M20&amp;K20):INDIRECT("報告書第三面!"&amp;M20&amp;L20),"&gt;0")</f>
        <v>0</v>
      </c>
      <c r="G20" s="274" t="str">
        <f t="shared" ca="1" si="1"/>
        <v>A</v>
      </c>
      <c r="H20" s="274"/>
      <c r="I20" s="275" t="str">
        <f t="shared" ca="1" si="2"/>
        <v>A</v>
      </c>
      <c r="J20" s="271" t="s">
        <v>1008</v>
      </c>
      <c r="K20" s="271">
        <v>18</v>
      </c>
      <c r="L20" s="271">
        <v>23</v>
      </c>
      <c r="M20" s="271" t="s">
        <v>1015</v>
      </c>
      <c r="N20" s="242" t="str">
        <f t="shared" ref="N20:N40" ca="1" si="6">IF(D20&gt;0,IF(D20=E20,IF(N19="","",N19),IF(N19="",B20,N19&amp;"　"&amp;B20)),IF(N19="","",N19))</f>
        <v/>
      </c>
      <c r="R20" s="258" t="str">
        <f>+調査結果表その１!BA35</f>
        <v>2(2)</v>
      </c>
      <c r="S20" s="266" t="s">
        <v>355</v>
      </c>
      <c r="T20" s="266" t="s">
        <v>1042</v>
      </c>
      <c r="U20" s="271">
        <f>+報告書第三面!BM2</f>
        <v>0</v>
      </c>
      <c r="V20" s="271">
        <f>+IF(U20=4,(COUNTIF($V$1:V19,"&gt;0")+1),0)</f>
        <v>0</v>
      </c>
      <c r="W20" s="276" t="str">
        <f>+IF(U20=4,INDEX(調査結果表その６!$C$29:$P$40,MATCH($R20,調査結果表その６!$C$29:$C$40,0),13),"")</f>
        <v/>
      </c>
      <c r="X20" s="277" t="str">
        <f t="shared" si="0"/>
        <v/>
      </c>
      <c r="Y20" s="242" t="b">
        <f t="shared" si="3"/>
        <v>0</v>
      </c>
    </row>
    <row r="21" spans="1:25" ht="19.2">
      <c r="A21" s="272">
        <v>404</v>
      </c>
      <c r="B21" s="273" t="s">
        <v>974</v>
      </c>
      <c r="C21" s="274">
        <f ca="1">COUNTIF(INDIRECT("報告書第三面!"&amp;J21&amp;K21):INDIRECT("報告書第三面!"&amp;J21&amp;L21),"&gt;0")</f>
        <v>0</v>
      </c>
      <c r="D21" s="274">
        <f ca="1">COUNTIF(INDIRECT("報告書第三面!"&amp;J21&amp;K21):INDIRECT("報告書第三面!"&amp;J21&amp;L21),"&gt;1")</f>
        <v>0</v>
      </c>
      <c r="E21" s="274">
        <f ca="1">COUNTIF(INDIRECT("報告書第三面!"&amp;J21&amp;K21):INDIRECT("報告書第三面!"&amp;J21&amp;L21),2)</f>
        <v>0</v>
      </c>
      <c r="F21" s="274">
        <f ca="1">COUNTIF(INDIRECT("報告書第三面!"&amp;M21&amp;K21):INDIRECT("報告書第三面!"&amp;M21&amp;L21),"&gt;0")</f>
        <v>0</v>
      </c>
      <c r="G21" s="274" t="str">
        <f t="shared" ca="1" si="1"/>
        <v>A</v>
      </c>
      <c r="H21" s="274"/>
      <c r="I21" s="275" t="str">
        <f t="shared" ca="1" si="2"/>
        <v>A</v>
      </c>
      <c r="J21" s="271" t="s">
        <v>1008</v>
      </c>
      <c r="K21" s="271">
        <v>24</v>
      </c>
      <c r="L21" s="271">
        <v>26</v>
      </c>
      <c r="M21" s="271" t="s">
        <v>1015</v>
      </c>
      <c r="N21" s="242" t="str">
        <f t="shared" ca="1" si="6"/>
        <v/>
      </c>
      <c r="R21" s="258" t="str">
        <f>+調査結果表その１!BA36</f>
        <v>2(3)</v>
      </c>
      <c r="S21" s="266" t="s">
        <v>939</v>
      </c>
      <c r="T21" s="266" t="s">
        <v>1042</v>
      </c>
      <c r="U21" s="271">
        <f>+報告書第三面!BM3</f>
        <v>0</v>
      </c>
      <c r="V21" s="271">
        <f>+IF(U21=4,(COUNTIF($V$1:V20,"&gt;0")+1),0)</f>
        <v>0</v>
      </c>
      <c r="W21" s="276" t="str">
        <f>+IF(U21=4,INDEX(調査結果表その６!$C$29:$P$40,MATCH($R21,調査結果表その６!$C$29:$C$40,0),13),"")</f>
        <v/>
      </c>
      <c r="X21" s="277" t="str">
        <f t="shared" si="0"/>
        <v/>
      </c>
      <c r="Y21" s="242" t="b">
        <f t="shared" si="3"/>
        <v>0</v>
      </c>
    </row>
    <row r="22" spans="1:25" ht="19.2">
      <c r="A22" s="272">
        <v>405</v>
      </c>
      <c r="B22" s="273" t="s">
        <v>975</v>
      </c>
      <c r="C22" s="274">
        <f ca="1">COUNTIF(INDIRECT("報告書第三面!"&amp;J22&amp;K22):INDIRECT("報告書第三面!"&amp;J22&amp;L22),"&gt;0")</f>
        <v>0</v>
      </c>
      <c r="D22" s="274">
        <f ca="1">COUNTIF(INDIRECT("報告書第三面!"&amp;J22&amp;K22):INDIRECT("報告書第三面!"&amp;J22&amp;L22),"&gt;1")</f>
        <v>0</v>
      </c>
      <c r="E22" s="274">
        <f ca="1">COUNTIF(INDIRECT("報告書第三面!"&amp;J22&amp;K22):INDIRECT("報告書第三面!"&amp;J22&amp;L22),2)</f>
        <v>0</v>
      </c>
      <c r="F22" s="274">
        <f ca="1">COUNTIF(INDIRECT("報告書第三面!"&amp;M22&amp;K22):INDIRECT("報告書第三面!"&amp;M22&amp;L22),"&gt;0")</f>
        <v>0</v>
      </c>
      <c r="G22" s="274" t="str">
        <f t="shared" ca="1" si="1"/>
        <v>A</v>
      </c>
      <c r="H22" s="274"/>
      <c r="I22" s="275" t="str">
        <f t="shared" ca="1" si="2"/>
        <v>A</v>
      </c>
      <c r="J22" s="271" t="s">
        <v>1008</v>
      </c>
      <c r="K22" s="271">
        <v>27</v>
      </c>
      <c r="L22" s="271">
        <v>35</v>
      </c>
      <c r="M22" s="271" t="s">
        <v>1015</v>
      </c>
      <c r="N22" s="242" t="str">
        <f t="shared" ca="1" si="6"/>
        <v/>
      </c>
      <c r="R22" s="258" t="str">
        <f>+調査結果表その１!BA37</f>
        <v>2(4)</v>
      </c>
      <c r="S22" s="266" t="s">
        <v>939</v>
      </c>
      <c r="T22" s="266" t="s">
        <v>1042</v>
      </c>
      <c r="U22" s="271">
        <f>+報告書第三面!BM4</f>
        <v>0</v>
      </c>
      <c r="V22" s="271">
        <f>+IF(U22=4,(COUNTIF($V$1:V21,"&gt;0")+1),0)</f>
        <v>0</v>
      </c>
      <c r="W22" s="276" t="str">
        <f>+IF(U22=4,INDEX(調査結果表その６!$C$29:$P$40,MATCH($R22,調査結果表その６!$C$29:$C$40,0),13),"")</f>
        <v/>
      </c>
      <c r="X22" s="277" t="str">
        <f t="shared" si="0"/>
        <v/>
      </c>
      <c r="Y22" s="242" t="b">
        <f t="shared" si="3"/>
        <v>0</v>
      </c>
    </row>
    <row r="23" spans="1:25">
      <c r="A23" s="272">
        <v>406</v>
      </c>
      <c r="B23" s="273" t="s">
        <v>976</v>
      </c>
      <c r="C23" s="274">
        <f ca="1">COUNTIF(INDIRECT("報告書第三面!"&amp;J23&amp;K23):INDIRECT("報告書第三面!"&amp;J23&amp;L23),"&gt;0")</f>
        <v>0</v>
      </c>
      <c r="D23" s="274">
        <f ca="1">COUNTIF(INDIRECT("報告書第三面!"&amp;J23&amp;K23):INDIRECT("報告書第三面!"&amp;J23&amp;L23),"&gt;1")</f>
        <v>0</v>
      </c>
      <c r="E23" s="274">
        <f ca="1">COUNTIF(INDIRECT("報告書第三面!"&amp;J23&amp;K23):INDIRECT("報告書第三面!"&amp;J23&amp;L23),2)</f>
        <v>0</v>
      </c>
      <c r="F23" s="274">
        <f ca="1">COUNTIF(INDIRECT("報告書第三面!"&amp;M23&amp;K23):INDIRECT("報告書第三面!"&amp;M23&amp;L23),"&gt;0")</f>
        <v>0</v>
      </c>
      <c r="G23" s="274" t="str">
        <f t="shared" ca="1" si="1"/>
        <v>A</v>
      </c>
      <c r="H23" s="274"/>
      <c r="I23" s="275" t="str">
        <f t="shared" ca="1" si="2"/>
        <v>A</v>
      </c>
      <c r="J23" s="271" t="s">
        <v>1008</v>
      </c>
      <c r="K23" s="271">
        <v>36</v>
      </c>
      <c r="L23" s="271">
        <v>36</v>
      </c>
      <c r="M23" s="271" t="s">
        <v>1015</v>
      </c>
      <c r="N23" s="242" t="str">
        <f t="shared" ca="1" si="6"/>
        <v/>
      </c>
      <c r="R23" s="258" t="str">
        <f>+調査結果表その１!BA38</f>
        <v>2(5)</v>
      </c>
      <c r="S23" s="266" t="s">
        <v>364</v>
      </c>
      <c r="T23" s="266" t="s">
        <v>16</v>
      </c>
      <c r="U23" s="271">
        <f>+報告書第三面!BM5</f>
        <v>0</v>
      </c>
      <c r="V23" s="271">
        <f>+IF(U23=4,(COUNTIF($V$1:V22,"&gt;0")+1),0)</f>
        <v>0</v>
      </c>
      <c r="W23" s="276" t="str">
        <f>+IF(U23=4,INDEX(調査結果表その６!$C$29:$P$40,MATCH($R23,調査結果表その６!$C$29:$C$40,0),13),"")</f>
        <v/>
      </c>
      <c r="X23" s="277" t="str">
        <f t="shared" si="0"/>
        <v/>
      </c>
      <c r="Y23" s="242" t="b">
        <f t="shared" si="3"/>
        <v>0</v>
      </c>
    </row>
    <row r="24" spans="1:25">
      <c r="A24" s="272">
        <v>407</v>
      </c>
      <c r="B24" s="273" t="s">
        <v>977</v>
      </c>
      <c r="C24" s="274">
        <f ca="1">COUNTIF(INDIRECT("報告書第三面!"&amp;J24&amp;K24):INDIRECT("報告書第三面!"&amp;J24&amp;L24),"&gt;0")</f>
        <v>0</v>
      </c>
      <c r="D24" s="274">
        <f ca="1">COUNTIF(INDIRECT("報告書第三面!"&amp;J24&amp;K24):INDIRECT("報告書第三面!"&amp;J24&amp;L24),"&gt;1")</f>
        <v>0</v>
      </c>
      <c r="E24" s="274">
        <f ca="1">COUNTIF(INDIRECT("報告書第三面!"&amp;J24&amp;K24):INDIRECT("報告書第三面!"&amp;J24&amp;L24),2)</f>
        <v>0</v>
      </c>
      <c r="F24" s="274">
        <f ca="1">COUNTIF(INDIRECT("報告書第三面!"&amp;M24&amp;K24):INDIRECT("報告書第三面!"&amp;M24&amp;L24),"&gt;0")</f>
        <v>0</v>
      </c>
      <c r="G24" s="274" t="str">
        <f t="shared" ca="1" si="1"/>
        <v>A</v>
      </c>
      <c r="H24" s="274"/>
      <c r="I24" s="275" t="str">
        <f t="shared" ca="1" si="2"/>
        <v>A</v>
      </c>
      <c r="J24" s="271" t="s">
        <v>1008</v>
      </c>
      <c r="K24" s="271">
        <v>37</v>
      </c>
      <c r="L24" s="271">
        <v>38</v>
      </c>
      <c r="M24" s="271" t="s">
        <v>1015</v>
      </c>
      <c r="N24" s="242" t="str">
        <f t="shared" ca="1" si="6"/>
        <v/>
      </c>
      <c r="R24" s="258" t="str">
        <f>+調査結果表その１!BA39</f>
        <v>2(6)</v>
      </c>
      <c r="S24" s="266" t="s">
        <v>364</v>
      </c>
      <c r="T24" s="266" t="s">
        <v>16</v>
      </c>
      <c r="U24" s="271">
        <f>+報告書第三面!BM6</f>
        <v>0</v>
      </c>
      <c r="V24" s="271">
        <f>+IF(U24=4,(COUNTIF($V$1:V23,"&gt;0")+1),0)</f>
        <v>0</v>
      </c>
      <c r="W24" s="276" t="str">
        <f>+IF(U24=4,INDEX(調査結果表その６!$C$29:$P$40,MATCH($R24,調査結果表その６!$C$29:$C$40,0),13),"")</f>
        <v/>
      </c>
      <c r="X24" s="277" t="str">
        <f t="shared" si="0"/>
        <v/>
      </c>
      <c r="Y24" s="242" t="b">
        <f t="shared" si="3"/>
        <v>0</v>
      </c>
    </row>
    <row r="25" spans="1:25">
      <c r="A25" s="272">
        <v>408</v>
      </c>
      <c r="B25" s="273" t="s">
        <v>924</v>
      </c>
      <c r="C25" s="274">
        <f ca="1">COUNTIF(INDIRECT("報告書第三面!"&amp;J25&amp;K25):INDIRECT("報告書第三面!"&amp;J25&amp;L25),"&gt;0")</f>
        <v>0</v>
      </c>
      <c r="D25" s="274">
        <f ca="1">COUNTIF(INDIRECT("報告書第三面!"&amp;J25&amp;K25):INDIRECT("報告書第三面!"&amp;J25&amp;L25),"&gt;1")</f>
        <v>0</v>
      </c>
      <c r="E25" s="274">
        <f ca="1">COUNTIF(INDIRECT("報告書第三面!"&amp;J25&amp;K25):INDIRECT("報告書第三面!"&amp;J25&amp;L25),2)</f>
        <v>0</v>
      </c>
      <c r="F25" s="274">
        <f ca="1">COUNTIF(INDIRECT("報告書第三面!"&amp;M25&amp;K25):INDIRECT("報告書第三面!"&amp;M25&amp;L25),"&gt;0")</f>
        <v>0</v>
      </c>
      <c r="G25" s="274"/>
      <c r="H25" s="274"/>
      <c r="I25" s="275"/>
      <c r="J25" s="271" t="s">
        <v>1008</v>
      </c>
      <c r="K25" s="271">
        <v>39</v>
      </c>
      <c r="L25" s="271">
        <v>40</v>
      </c>
      <c r="M25" s="271" t="s">
        <v>1015</v>
      </c>
      <c r="R25" s="258" t="str">
        <f>+調査結果表その１!BA40</f>
        <v>2(7)</v>
      </c>
      <c r="S25" s="266" t="s">
        <v>364</v>
      </c>
      <c r="T25" s="266" t="s">
        <v>16</v>
      </c>
      <c r="U25" s="271">
        <f>+報告書第三面!BM7</f>
        <v>0</v>
      </c>
      <c r="V25" s="271">
        <f>+IF(U25=4,(COUNTIF($V$1:V24,"&gt;0")+1),0)</f>
        <v>0</v>
      </c>
      <c r="W25" s="276" t="str">
        <f>+IF(U25=4,INDEX(調査結果表その６!$C$29:$P$40,MATCH($R25,調査結果表その６!$C$29:$C$40,0),13),"")</f>
        <v/>
      </c>
      <c r="X25" s="277" t="str">
        <f t="shared" si="0"/>
        <v/>
      </c>
      <c r="Y25" s="242" t="b">
        <f t="shared" si="3"/>
        <v>0</v>
      </c>
    </row>
    <row r="26" spans="1:25">
      <c r="A26" s="272">
        <v>409</v>
      </c>
      <c r="B26" s="273" t="s">
        <v>78</v>
      </c>
      <c r="C26" s="274">
        <f ca="1">COUNTIF(INDIRECT("報告書第三面!"&amp;J26&amp;K26):INDIRECT("報告書第三面!"&amp;J26&amp;L26),"&gt;0")</f>
        <v>0</v>
      </c>
      <c r="D26" s="274">
        <f ca="1">COUNTIF(INDIRECT("報告書第三面!"&amp;J26&amp;K26):INDIRECT("報告書第三面!"&amp;J26&amp;L26),"&gt;1")</f>
        <v>0</v>
      </c>
      <c r="E26" s="274">
        <f ca="1">COUNTIF(INDIRECT("報告書第三面!"&amp;J26&amp;K26):INDIRECT("報告書第三面!"&amp;J26&amp;L26),2)</f>
        <v>0</v>
      </c>
      <c r="F26" s="274">
        <f ca="1">COUNTIF(INDIRECT("報告書第三面!"&amp;M26&amp;K26):INDIRECT("報告書第三面!"&amp;M26&amp;L26),"&gt;0")</f>
        <v>0</v>
      </c>
      <c r="G26" s="274" t="str">
        <f t="shared" ca="1" si="1"/>
        <v>A</v>
      </c>
      <c r="H26" s="274"/>
      <c r="I26" s="275" t="str">
        <f t="shared" ca="1" si="2"/>
        <v>A</v>
      </c>
      <c r="J26" s="271" t="s">
        <v>1008</v>
      </c>
      <c r="K26" s="271">
        <v>41</v>
      </c>
      <c r="L26" s="271">
        <v>45</v>
      </c>
      <c r="M26" s="271" t="s">
        <v>1015</v>
      </c>
      <c r="N26" s="242" t="str">
        <f ca="1">IF(D26&gt;0,IF(D26=E26,IF(N24="","",N24),IF(N24="",B26,N24&amp;"　"&amp;B26)),IF(N24="","",N24))</f>
        <v/>
      </c>
      <c r="R26" s="258" t="str">
        <f>+調査結果表その２!BA15</f>
        <v>2(8)</v>
      </c>
      <c r="S26" s="266" t="s">
        <v>364</v>
      </c>
      <c r="T26" s="266" t="s">
        <v>16</v>
      </c>
      <c r="U26" s="271">
        <f>+報告書第三面!BM8</f>
        <v>0</v>
      </c>
      <c r="V26" s="271">
        <f>+IF(U26=4,(COUNTIF($V$1:V25,"&gt;0")+1),0)</f>
        <v>0</v>
      </c>
      <c r="W26" s="276" t="str">
        <f>+IF(U26=4,INDEX(調査結果表その６!$C$29:$P$40,MATCH($R26,調査結果表その６!$C$29:$C$40,0),13),"")</f>
        <v/>
      </c>
      <c r="X26" s="277" t="str">
        <f t="shared" si="0"/>
        <v/>
      </c>
      <c r="Y26" s="242" t="b">
        <f t="shared" si="3"/>
        <v>0</v>
      </c>
    </row>
    <row r="27" spans="1:25">
      <c r="A27" s="272">
        <v>410</v>
      </c>
      <c r="B27" s="273" t="s">
        <v>978</v>
      </c>
      <c r="C27" s="274">
        <f ca="1">COUNTIF(INDIRECT("報告書第三面!"&amp;J27&amp;K27):INDIRECT("報告書第三面!"&amp;J27&amp;L27),"&gt;0")</f>
        <v>0</v>
      </c>
      <c r="D27" s="274">
        <f ca="1">COUNTIF(INDIRECT("報告書第三面!"&amp;J27&amp;K27):INDIRECT("報告書第三面!"&amp;J27&amp;L27),"&gt;1")</f>
        <v>0</v>
      </c>
      <c r="E27" s="274">
        <f ca="1">COUNTIF(INDIRECT("報告書第三面!"&amp;J27&amp;K27):INDIRECT("報告書第三面!"&amp;J27&amp;L27),2)</f>
        <v>0</v>
      </c>
      <c r="F27" s="274">
        <f ca="1">COUNTIF(INDIRECT("報告書第三面!"&amp;M27&amp;K27):INDIRECT("報告書第三面!"&amp;M27&amp;L27),"&gt;0")</f>
        <v>0</v>
      </c>
      <c r="G27" s="274" t="str">
        <f t="shared" ca="1" si="1"/>
        <v>A</v>
      </c>
      <c r="H27" s="274"/>
      <c r="I27" s="275" t="str">
        <f t="shared" ca="1" si="2"/>
        <v>A</v>
      </c>
      <c r="J27" s="271" t="s">
        <v>1008</v>
      </c>
      <c r="K27" s="271">
        <v>46</v>
      </c>
      <c r="L27" s="271">
        <v>49</v>
      </c>
      <c r="M27" s="271" t="s">
        <v>1015</v>
      </c>
      <c r="N27" s="242" t="str">
        <f t="shared" ca="1" si="6"/>
        <v/>
      </c>
      <c r="R27" s="258" t="str">
        <f>+調査結果表その２!BA16</f>
        <v>2(9)</v>
      </c>
      <c r="S27" s="266" t="s">
        <v>364</v>
      </c>
      <c r="T27" s="266" t="s">
        <v>16</v>
      </c>
      <c r="U27" s="271">
        <f>+報告書第三面!BM9</f>
        <v>0</v>
      </c>
      <c r="V27" s="271">
        <f>+IF(U27=4,(COUNTIF($V$1:V26,"&gt;0")+1),0)</f>
        <v>0</v>
      </c>
      <c r="W27" s="276" t="str">
        <f>+IF(U27=4,INDEX(調査結果表その６!$C$29:$P$40,MATCH($R27,調査結果表その６!$C$29:$C$40,0),13),"")</f>
        <v/>
      </c>
      <c r="X27" s="277" t="str">
        <f t="shared" si="0"/>
        <v/>
      </c>
      <c r="Y27" s="242" t="b">
        <f t="shared" si="3"/>
        <v>0</v>
      </c>
    </row>
    <row r="28" spans="1:25">
      <c r="A28" s="272">
        <v>501</v>
      </c>
      <c r="B28" s="273" t="s">
        <v>979</v>
      </c>
      <c r="C28" s="274">
        <f ca="1">COUNTIF(INDIRECT("報告書第三面!"&amp;J28&amp;K28):INDIRECT("報告書第三面!"&amp;J28&amp;L28),"&gt;0")</f>
        <v>0</v>
      </c>
      <c r="D28" s="274">
        <f ca="1">COUNTIF(INDIRECT("報告書第三面!"&amp;J28&amp;K28):INDIRECT("報告書第三面!"&amp;J28&amp;L28),"&gt;1")</f>
        <v>0</v>
      </c>
      <c r="E28" s="274">
        <f ca="1">COUNTIF(INDIRECT("報告書第三面!"&amp;J28&amp;K28):INDIRECT("報告書第三面!"&amp;J28&amp;L28),2)</f>
        <v>0</v>
      </c>
      <c r="F28" s="274">
        <f ca="1">COUNTIF(INDIRECT("報告書第三面!"&amp;M28&amp;K28):INDIRECT("報告書第三面!"&amp;M28&amp;L28),"&gt;0")</f>
        <v>0</v>
      </c>
      <c r="G28" s="274" t="str">
        <f t="shared" ca="1" si="1"/>
        <v>A</v>
      </c>
      <c r="H28" s="274"/>
      <c r="I28" s="275" t="str">
        <f t="shared" ca="1" si="2"/>
        <v>A</v>
      </c>
      <c r="J28" s="271" t="s">
        <v>1009</v>
      </c>
      <c r="K28" s="271">
        <v>1</v>
      </c>
      <c r="L28" s="271">
        <v>1</v>
      </c>
      <c r="M28" s="271" t="s">
        <v>1016</v>
      </c>
      <c r="N28" s="242" t="str">
        <f ca="1">IF(D28&gt;0,IF(D28=E28,"",B28),"")</f>
        <v/>
      </c>
      <c r="R28" s="258" t="str">
        <f>+調査結果表その２!BA17</f>
        <v>2(10)</v>
      </c>
      <c r="S28" s="266" t="s">
        <v>364</v>
      </c>
      <c r="T28" s="266" t="s">
        <v>16</v>
      </c>
      <c r="U28" s="271">
        <f>+報告書第三面!BM10</f>
        <v>0</v>
      </c>
      <c r="V28" s="271">
        <f>+IF(U28=4,(COUNTIF($V$1:V27,"&gt;0")+1),0)</f>
        <v>0</v>
      </c>
      <c r="W28" s="276" t="str">
        <f>+IF(U28=4,INDEX(調査結果表その６!$C$29:$P$40,MATCH($R28,調査結果表その６!$C$29:$C$40,0),13),"")</f>
        <v/>
      </c>
      <c r="X28" s="277" t="str">
        <f t="shared" si="0"/>
        <v/>
      </c>
      <c r="Y28" s="242" t="b">
        <f t="shared" si="3"/>
        <v>0</v>
      </c>
    </row>
    <row r="29" spans="1:25">
      <c r="A29" s="272">
        <v>502</v>
      </c>
      <c r="B29" s="273" t="s">
        <v>980</v>
      </c>
      <c r="C29" s="274">
        <f ca="1">COUNTIF(INDIRECT("報告書第三面!"&amp;J29&amp;K29):INDIRECT("報告書第三面!"&amp;J29&amp;L29),"&gt;0")</f>
        <v>0</v>
      </c>
      <c r="D29" s="274">
        <f ca="1">COUNTIF(INDIRECT("報告書第三面!"&amp;J29&amp;K29):INDIRECT("報告書第三面!"&amp;J29&amp;L29),"&gt;1")</f>
        <v>0</v>
      </c>
      <c r="E29" s="274">
        <f ca="1">COUNTIF(INDIRECT("報告書第三面!"&amp;J29&amp;K29):INDIRECT("報告書第三面!"&amp;J29&amp;L29),2)</f>
        <v>0</v>
      </c>
      <c r="F29" s="274">
        <f ca="1">COUNTIF(INDIRECT("報告書第三面!"&amp;M29&amp;K29):INDIRECT("報告書第三面!"&amp;M29&amp;L29),"&gt;0")</f>
        <v>0</v>
      </c>
      <c r="G29" s="274" t="str">
        <f t="shared" ca="1" si="1"/>
        <v>A</v>
      </c>
      <c r="H29" s="274"/>
      <c r="I29" s="275" t="str">
        <f t="shared" ca="1" si="2"/>
        <v>A</v>
      </c>
      <c r="J29" s="271" t="s">
        <v>1009</v>
      </c>
      <c r="K29" s="271">
        <v>2</v>
      </c>
      <c r="L29" s="271">
        <v>4</v>
      </c>
      <c r="M29" s="271" t="s">
        <v>1016</v>
      </c>
      <c r="N29" s="242" t="str">
        <f t="shared" ca="1" si="6"/>
        <v/>
      </c>
      <c r="R29" s="258" t="str">
        <f>+調査結果表その２!BA18</f>
        <v>2(11)</v>
      </c>
      <c r="S29" s="266" t="s">
        <v>364</v>
      </c>
      <c r="T29" s="266" t="s">
        <v>1027</v>
      </c>
      <c r="U29" s="271">
        <f>+報告書第三面!BM11</f>
        <v>0</v>
      </c>
      <c r="V29" s="271">
        <f>+IF(U29=4,(COUNTIF($V$1:V28,"&gt;0")+1),0)</f>
        <v>0</v>
      </c>
      <c r="W29" s="276" t="str">
        <f>+IF(U29=4,INDEX(調査結果表その６!$C$29:$P$40,MATCH($R29,調査結果表その６!$C$29:$C$40,0),13),"")</f>
        <v/>
      </c>
      <c r="X29" s="277" t="str">
        <f t="shared" si="0"/>
        <v/>
      </c>
      <c r="Y29" s="242" t="b">
        <f t="shared" si="3"/>
        <v>0</v>
      </c>
    </row>
    <row r="30" spans="1:25">
      <c r="A30" s="272">
        <v>503</v>
      </c>
      <c r="B30" s="273" t="s">
        <v>981</v>
      </c>
      <c r="C30" s="274">
        <f ca="1">COUNTIF(INDIRECT("報告書第三面!"&amp;J30&amp;K30):INDIRECT("報告書第三面!"&amp;J30&amp;L30),"&gt;0")</f>
        <v>0</v>
      </c>
      <c r="D30" s="274">
        <f ca="1">COUNTIF(INDIRECT("報告書第三面!"&amp;J30&amp;K30):INDIRECT("報告書第三面!"&amp;J30&amp;L30),"&gt;1")</f>
        <v>0</v>
      </c>
      <c r="E30" s="274">
        <f ca="1">COUNTIF(INDIRECT("報告書第三面!"&amp;J30&amp;K30):INDIRECT("報告書第三面!"&amp;J30&amp;L30),2)</f>
        <v>0</v>
      </c>
      <c r="F30" s="274">
        <f ca="1">COUNTIF(INDIRECT("報告書第三面!"&amp;M30&amp;K30):INDIRECT("報告書第三面!"&amp;M30&amp;L30),"&gt;0")</f>
        <v>0</v>
      </c>
      <c r="G30" s="274" t="str">
        <f t="shared" ca="1" si="1"/>
        <v>A</v>
      </c>
      <c r="H30" s="274"/>
      <c r="I30" s="275" t="str">
        <f t="shared" ca="1" si="2"/>
        <v>A</v>
      </c>
      <c r="J30" s="271" t="s">
        <v>1009</v>
      </c>
      <c r="K30" s="271">
        <v>5</v>
      </c>
      <c r="L30" s="271">
        <v>6</v>
      </c>
      <c r="M30" s="271" t="s">
        <v>1016</v>
      </c>
      <c r="N30" s="242" t="str">
        <f t="shared" ca="1" si="6"/>
        <v/>
      </c>
      <c r="R30" s="258" t="str">
        <f>+調査結果表その２!BA19</f>
        <v>2(12)</v>
      </c>
      <c r="S30" s="266" t="s">
        <v>364</v>
      </c>
      <c r="T30" s="266" t="s">
        <v>1027</v>
      </c>
      <c r="U30" s="271">
        <f>+報告書第三面!BM12</f>
        <v>0</v>
      </c>
      <c r="V30" s="271">
        <f>+IF(U30=4,(COUNTIF($V$1:V29,"&gt;0")+1),0)</f>
        <v>0</v>
      </c>
      <c r="W30" s="276" t="str">
        <f>+IF(U30=4,INDEX(調査結果表その６!$C$29:$P$40,MATCH($R30,調査結果表その６!$C$29:$C$40,0),13),"")</f>
        <v/>
      </c>
      <c r="X30" s="277" t="str">
        <f t="shared" si="0"/>
        <v/>
      </c>
      <c r="Y30" s="242" t="b">
        <f t="shared" si="3"/>
        <v>0</v>
      </c>
    </row>
    <row r="31" spans="1:25">
      <c r="A31" s="272">
        <v>504</v>
      </c>
      <c r="B31" s="273" t="s">
        <v>982</v>
      </c>
      <c r="C31" s="274">
        <f ca="1">COUNTIF(INDIRECT("報告書第三面!"&amp;J31&amp;K31):INDIRECT("報告書第三面!"&amp;J31&amp;L31),"&gt;0")</f>
        <v>0</v>
      </c>
      <c r="D31" s="274">
        <f ca="1">COUNTIF(INDIRECT("報告書第三面!"&amp;J31&amp;K31):INDIRECT("報告書第三面!"&amp;J31&amp;L31),"&gt;1")</f>
        <v>0</v>
      </c>
      <c r="E31" s="274">
        <f ca="1">COUNTIF(INDIRECT("報告書第三面!"&amp;J31&amp;K31):INDIRECT("報告書第三面!"&amp;J31&amp;L31),2)</f>
        <v>0</v>
      </c>
      <c r="F31" s="274">
        <f ca="1">COUNTIF(INDIRECT("報告書第三面!"&amp;M31&amp;K31):INDIRECT("報告書第三面!"&amp;M31&amp;L31),"&gt;0")</f>
        <v>0</v>
      </c>
      <c r="G31" s="274" t="str">
        <f t="shared" ca="1" si="1"/>
        <v>A</v>
      </c>
      <c r="H31" s="274"/>
      <c r="I31" s="275" t="str">
        <f t="shared" ca="1" si="2"/>
        <v>A</v>
      </c>
      <c r="J31" s="271" t="s">
        <v>1009</v>
      </c>
      <c r="K31" s="271">
        <v>7</v>
      </c>
      <c r="L31" s="271">
        <v>7</v>
      </c>
      <c r="M31" s="271" t="s">
        <v>1016</v>
      </c>
      <c r="N31" s="242" t="str">
        <f t="shared" ca="1" si="6"/>
        <v/>
      </c>
      <c r="R31" s="258" t="str">
        <f>+調査結果表その２!BA20</f>
        <v>2(13)</v>
      </c>
      <c r="S31" s="266" t="s">
        <v>364</v>
      </c>
      <c r="T31" s="266" t="s">
        <v>1027</v>
      </c>
      <c r="U31" s="271">
        <f>+報告書第三面!BM13</f>
        <v>0</v>
      </c>
      <c r="V31" s="271">
        <f>+IF(U31=4,(COUNTIF($V$1:V30,"&gt;0")+1),0)</f>
        <v>0</v>
      </c>
      <c r="W31" s="276" t="str">
        <f>+IF(U31=4,INDEX(調査結果表その６!$C$29:$P$40,MATCH($R31,調査結果表その６!$C$29:$C$40,0),13),"")</f>
        <v/>
      </c>
      <c r="X31" s="277" t="str">
        <f t="shared" si="0"/>
        <v/>
      </c>
      <c r="Y31" s="242" t="b">
        <f t="shared" si="3"/>
        <v>0</v>
      </c>
    </row>
    <row r="32" spans="1:25">
      <c r="A32" s="272">
        <v>505</v>
      </c>
      <c r="B32" s="273" t="s">
        <v>983</v>
      </c>
      <c r="C32" s="274">
        <f ca="1">COUNTIF(INDIRECT("報告書第三面!"&amp;J32&amp;K32):INDIRECT("報告書第三面!"&amp;J32&amp;L32),"&gt;0")</f>
        <v>0</v>
      </c>
      <c r="D32" s="274">
        <f ca="1">COUNTIF(INDIRECT("報告書第三面!"&amp;J32&amp;K32):INDIRECT("報告書第三面!"&amp;J32&amp;L32),"&gt;1")</f>
        <v>0</v>
      </c>
      <c r="E32" s="274">
        <f ca="1">COUNTIF(INDIRECT("報告書第三面!"&amp;J32&amp;K32):INDIRECT("報告書第三面!"&amp;J32&amp;L32),2)</f>
        <v>0</v>
      </c>
      <c r="F32" s="274">
        <f ca="1">COUNTIF(INDIRECT("報告書第三面!"&amp;M32&amp;K32):INDIRECT("報告書第三面!"&amp;M32&amp;L32),"&gt;0")</f>
        <v>0</v>
      </c>
      <c r="G32" s="274" t="str">
        <f t="shared" ca="1" si="1"/>
        <v>A</v>
      </c>
      <c r="H32" s="274"/>
      <c r="I32" s="275" t="str">
        <f t="shared" ca="1" si="2"/>
        <v>A</v>
      </c>
      <c r="J32" s="271" t="s">
        <v>1009</v>
      </c>
      <c r="K32" s="271">
        <v>8</v>
      </c>
      <c r="L32" s="271">
        <v>12</v>
      </c>
      <c r="M32" s="271" t="s">
        <v>1016</v>
      </c>
      <c r="N32" s="242" t="str">
        <f t="shared" ca="1" si="6"/>
        <v/>
      </c>
      <c r="R32" s="258" t="str">
        <f>+調査結果表その２!BA21</f>
        <v>2(14)</v>
      </c>
      <c r="S32" s="266" t="s">
        <v>364</v>
      </c>
      <c r="T32" s="266" t="s">
        <v>1027</v>
      </c>
      <c r="U32" s="271">
        <f>+報告書第三面!BM14</f>
        <v>0</v>
      </c>
      <c r="V32" s="271">
        <f>+IF(U32=4,(COUNTIF($V$1:V31,"&gt;0")+1),0)</f>
        <v>0</v>
      </c>
      <c r="W32" s="276" t="str">
        <f>+IF(U32=4,INDEX(調査結果表その６!$C$29:$P$40,MATCH($R32,調査結果表その６!$C$29:$C$40,0),13),"")</f>
        <v/>
      </c>
      <c r="X32" s="277" t="str">
        <f t="shared" si="0"/>
        <v/>
      </c>
      <c r="Y32" s="242" t="b">
        <f t="shared" si="3"/>
        <v>0</v>
      </c>
    </row>
    <row r="33" spans="1:25">
      <c r="A33" s="272">
        <v>506</v>
      </c>
      <c r="B33" s="273" t="s">
        <v>984</v>
      </c>
      <c r="C33" s="274">
        <f ca="1">COUNTIF(INDIRECT("報告書第三面!"&amp;J33&amp;K33):INDIRECT("報告書第三面!"&amp;J33&amp;L33),"&gt;0")</f>
        <v>0</v>
      </c>
      <c r="D33" s="274">
        <f ca="1">COUNTIF(INDIRECT("報告書第三面!"&amp;J33&amp;K33):INDIRECT("報告書第三面!"&amp;J33&amp;L33),"&gt;1")</f>
        <v>0</v>
      </c>
      <c r="E33" s="274">
        <f ca="1">COUNTIF(INDIRECT("報告書第三面!"&amp;J33&amp;K33):INDIRECT("報告書第三面!"&amp;J33&amp;L33),2)</f>
        <v>0</v>
      </c>
      <c r="F33" s="274">
        <f ca="1">COUNTIF(INDIRECT("報告書第三面!"&amp;M33&amp;K33):INDIRECT("報告書第三面!"&amp;M33&amp;L33),"&gt;0")</f>
        <v>0</v>
      </c>
      <c r="G33" s="274" t="str">
        <f t="shared" ca="1" si="1"/>
        <v>A</v>
      </c>
      <c r="H33" s="274"/>
      <c r="I33" s="275" t="str">
        <f t="shared" ca="1" si="2"/>
        <v>A</v>
      </c>
      <c r="J33" s="271" t="s">
        <v>1009</v>
      </c>
      <c r="K33" s="271">
        <v>13</v>
      </c>
      <c r="L33" s="271">
        <v>25</v>
      </c>
      <c r="M33" s="271" t="s">
        <v>1016</v>
      </c>
      <c r="N33" s="242" t="str">
        <f t="shared" ca="1" si="6"/>
        <v/>
      </c>
      <c r="R33" s="258" t="str">
        <f>+調査結果表その２!BA22</f>
        <v>2(15)</v>
      </c>
      <c r="S33" s="266" t="s">
        <v>364</v>
      </c>
      <c r="T33" s="266" t="s">
        <v>1028</v>
      </c>
      <c r="U33" s="271">
        <f>+報告書第三面!BM15</f>
        <v>0</v>
      </c>
      <c r="V33" s="271">
        <f>+IF(U33=4,(COUNTIF($V$1:V32,"&gt;0")+1),0)</f>
        <v>0</v>
      </c>
      <c r="W33" s="276" t="str">
        <f>+IF(U33=4,INDEX(調査結果表その６!$C$29:$P$40,MATCH($R33,調査結果表その６!$C$29:$C$40,0),13),"")</f>
        <v/>
      </c>
      <c r="X33" s="277" t="str">
        <f t="shared" si="0"/>
        <v/>
      </c>
      <c r="Y33" s="242" t="b">
        <f t="shared" si="3"/>
        <v>0</v>
      </c>
    </row>
    <row r="34" spans="1:25">
      <c r="A34" s="272">
        <v>507</v>
      </c>
      <c r="B34" s="273" t="s">
        <v>985</v>
      </c>
      <c r="C34" s="274">
        <f ca="1">COUNTIF(INDIRECT("報告書第三面!"&amp;J34&amp;K34):INDIRECT("報告書第三面!"&amp;J34&amp;L34),"&gt;0")</f>
        <v>0</v>
      </c>
      <c r="D34" s="274">
        <f ca="1">COUNTIF(INDIRECT("報告書第三面!"&amp;J34&amp;K34):INDIRECT("報告書第三面!"&amp;J34&amp;L34),"&gt;1")</f>
        <v>0</v>
      </c>
      <c r="E34" s="274">
        <f ca="1">COUNTIF(INDIRECT("報告書第三面!"&amp;J34&amp;K34):INDIRECT("報告書第三面!"&amp;J34&amp;L34),2)</f>
        <v>0</v>
      </c>
      <c r="F34" s="274">
        <f ca="1">COUNTIF(INDIRECT("報告書第三面!"&amp;M34&amp;K34):INDIRECT("報告書第三面!"&amp;M34&amp;L34),"&gt;0")</f>
        <v>0</v>
      </c>
      <c r="G34" s="274" t="str">
        <f t="shared" ca="1" si="1"/>
        <v>A</v>
      </c>
      <c r="H34" s="274"/>
      <c r="I34" s="275" t="str">
        <f t="shared" ca="1" si="2"/>
        <v>A</v>
      </c>
      <c r="J34" s="271" t="s">
        <v>1009</v>
      </c>
      <c r="K34" s="271">
        <v>26</v>
      </c>
      <c r="L34" s="271">
        <v>31</v>
      </c>
      <c r="M34" s="271" t="s">
        <v>1016</v>
      </c>
      <c r="N34" s="242" t="str">
        <f t="shared" ca="1" si="6"/>
        <v/>
      </c>
      <c r="R34" s="258" t="str">
        <f>+調査結果表その２!BA23</f>
        <v>2(16)</v>
      </c>
      <c r="S34" s="266" t="s">
        <v>364</v>
      </c>
      <c r="T34" s="266" t="s">
        <v>1028</v>
      </c>
      <c r="U34" s="271">
        <f>+報告書第三面!BM16</f>
        <v>0</v>
      </c>
      <c r="V34" s="271">
        <f>+IF(U34=4,(COUNTIF($V$1:V33,"&gt;0")+1),0)</f>
        <v>0</v>
      </c>
      <c r="W34" s="276" t="str">
        <f>+IF(U34=4,INDEX(調査結果表その６!$C$29:$P$40,MATCH($R34,調査結果表その６!$C$29:$C$40,0),13),"")</f>
        <v/>
      </c>
      <c r="X34" s="277" t="str">
        <f t="shared" si="0"/>
        <v/>
      </c>
      <c r="Y34" s="242" t="b">
        <f t="shared" si="3"/>
        <v>0</v>
      </c>
    </row>
    <row r="35" spans="1:25">
      <c r="A35" s="272">
        <v>508</v>
      </c>
      <c r="B35" s="273" t="s">
        <v>952</v>
      </c>
      <c r="C35" s="274">
        <f ca="1">COUNTIF(INDIRECT("報告書第三面!"&amp;J35&amp;K35):INDIRECT("報告書第三面!"&amp;J35&amp;L35),"&gt;0")</f>
        <v>0</v>
      </c>
      <c r="D35" s="274">
        <f ca="1">COUNTIF(INDIRECT("報告書第三面!"&amp;J35&amp;K35):INDIRECT("報告書第三面!"&amp;J35&amp;L35),"&gt;1")</f>
        <v>0</v>
      </c>
      <c r="E35" s="274">
        <f ca="1">COUNTIF(INDIRECT("報告書第三面!"&amp;J35&amp;K35):INDIRECT("報告書第三面!"&amp;J35&amp;L35),2)</f>
        <v>0</v>
      </c>
      <c r="F35" s="274">
        <f ca="1">COUNTIF(INDIRECT("報告書第三面!"&amp;M35&amp;K35):INDIRECT("報告書第三面!"&amp;M35&amp;L35),"&gt;0")</f>
        <v>0</v>
      </c>
      <c r="G35" s="274" t="str">
        <f t="shared" ca="1" si="1"/>
        <v>A</v>
      </c>
      <c r="H35" s="274"/>
      <c r="I35" s="275" t="str">
        <f t="shared" ca="1" si="2"/>
        <v>A</v>
      </c>
      <c r="J35" s="271" t="s">
        <v>1009</v>
      </c>
      <c r="K35" s="271">
        <v>32</v>
      </c>
      <c r="L35" s="271">
        <v>42</v>
      </c>
      <c r="M35" s="271" t="s">
        <v>1016</v>
      </c>
      <c r="N35" s="242" t="str">
        <f t="shared" ca="1" si="6"/>
        <v/>
      </c>
      <c r="R35" s="258" t="str">
        <f>+調査結果表その２!BA24</f>
        <v>2(17)</v>
      </c>
      <c r="S35" s="266" t="s">
        <v>364</v>
      </c>
      <c r="T35" s="266" t="s">
        <v>1028</v>
      </c>
      <c r="U35" s="271">
        <f>+報告書第三面!BM17</f>
        <v>0</v>
      </c>
      <c r="V35" s="271">
        <f>+IF(U35=4,(COUNTIF($V$1:V34,"&gt;0")+1),0)</f>
        <v>0</v>
      </c>
      <c r="W35" s="276" t="str">
        <f>+IF(U35=4,INDEX(調査結果表その６!$C$29:$P$40,MATCH($R35,調査結果表その６!$C$29:$C$40,0),13),"")</f>
        <v/>
      </c>
      <c r="X35" s="277" t="str">
        <f t="shared" si="0"/>
        <v/>
      </c>
      <c r="Y35" s="242" t="b">
        <f t="shared" si="3"/>
        <v>0</v>
      </c>
    </row>
    <row r="36" spans="1:25" ht="19.2">
      <c r="A36" s="272">
        <v>601</v>
      </c>
      <c r="B36" s="273" t="s">
        <v>986</v>
      </c>
      <c r="C36" s="274">
        <f ca="1">COUNTIF(INDIRECT("報告書第三面!"&amp;J36&amp;K36):INDIRECT("報告書第三面!"&amp;J36&amp;L36),"&gt;0")</f>
        <v>0</v>
      </c>
      <c r="D36" s="274">
        <f ca="1">COUNTIF(INDIRECT("報告書第三面!"&amp;J36&amp;K36):INDIRECT("報告書第三面!"&amp;J36&amp;L36),"&gt;1")</f>
        <v>0</v>
      </c>
      <c r="E36" s="274">
        <f ca="1">COUNTIF(INDIRECT("報告書第三面!"&amp;J36&amp;K36):INDIRECT("報告書第三面!"&amp;J36&amp;L36),2)</f>
        <v>0</v>
      </c>
      <c r="F36" s="274">
        <f ca="1">COUNTIF(INDIRECT("報告書第三面!"&amp;M36&amp;K36):INDIRECT("報告書第三面!"&amp;M36&amp;L36),"&gt;0")</f>
        <v>0</v>
      </c>
      <c r="G36" s="274" t="str">
        <f t="shared" ca="1" si="1"/>
        <v>A</v>
      </c>
      <c r="H36" s="274"/>
      <c r="I36" s="275" t="str">
        <f t="shared" ca="1" si="2"/>
        <v>A</v>
      </c>
      <c r="J36" s="271" t="s">
        <v>1011</v>
      </c>
      <c r="K36" s="271">
        <v>1</v>
      </c>
      <c r="L36" s="271">
        <v>8</v>
      </c>
      <c r="M36" s="271" t="s">
        <v>1010</v>
      </c>
      <c r="N36" s="242" t="str">
        <f ca="1">IF(D36&gt;0,IF(D36=E36,"",B36),"")</f>
        <v/>
      </c>
      <c r="R36" s="258" t="str">
        <f>+調査結果表その２!BA25</f>
        <v>2(18)</v>
      </c>
      <c r="S36" s="266" t="s">
        <v>364</v>
      </c>
      <c r="T36" s="266" t="s">
        <v>1029</v>
      </c>
      <c r="U36" s="271">
        <f>+報告書第三面!BM18</f>
        <v>0</v>
      </c>
      <c r="V36" s="271">
        <f>+IF(U36=4,(COUNTIF($V$1:V35,"&gt;0")+1),0)</f>
        <v>0</v>
      </c>
      <c r="W36" s="276" t="str">
        <f>+IF(U36=4,INDEX(調査結果表その６!$C$29:$P$40,MATCH($R36,調査結果表その６!$C$29:$C$40,0),13),"")</f>
        <v/>
      </c>
      <c r="X36" s="277" t="str">
        <f t="shared" si="0"/>
        <v/>
      </c>
      <c r="Y36" s="242" t="b">
        <f t="shared" si="3"/>
        <v>0</v>
      </c>
    </row>
    <row r="37" spans="1:25">
      <c r="A37" s="272">
        <v>602</v>
      </c>
      <c r="B37" s="273" t="s">
        <v>90</v>
      </c>
      <c r="C37" s="274">
        <f ca="1">COUNTIF(INDIRECT("報告書第三面!"&amp;J37&amp;K37):INDIRECT("報告書第三面!"&amp;J37&amp;L37),"&gt;0")</f>
        <v>0</v>
      </c>
      <c r="D37" s="274">
        <f ca="1">COUNTIF(INDIRECT("報告書第三面!"&amp;J37&amp;K37):INDIRECT("報告書第三面!"&amp;J37&amp;L37),"&gt;1")</f>
        <v>0</v>
      </c>
      <c r="E37" s="274">
        <f ca="1">COUNTIF(INDIRECT("報告書第三面!"&amp;J37&amp;K37):INDIRECT("報告書第三面!"&amp;J37&amp;L37),2)</f>
        <v>0</v>
      </c>
      <c r="F37" s="274">
        <f ca="1">COUNTIF(INDIRECT("報告書第三面!"&amp;M37&amp;K37):INDIRECT("報告書第三面!"&amp;M37&amp;L37),"&gt;0")</f>
        <v>0</v>
      </c>
      <c r="G37" s="274" t="str">
        <f t="shared" ca="1" si="1"/>
        <v>A</v>
      </c>
      <c r="H37" s="274"/>
      <c r="I37" s="275" t="str">
        <f t="shared" ca="1" si="2"/>
        <v>A</v>
      </c>
      <c r="J37" s="271" t="s">
        <v>1011</v>
      </c>
      <c r="K37" s="271">
        <v>9</v>
      </c>
      <c r="L37" s="271">
        <v>12</v>
      </c>
      <c r="M37" s="271" t="s">
        <v>1010</v>
      </c>
      <c r="N37" s="242" t="str">
        <f t="shared" ca="1" si="6"/>
        <v/>
      </c>
      <c r="R37" s="258" t="str">
        <f>+調査結果表その２!BA28</f>
        <v>3(1)</v>
      </c>
      <c r="S37" s="266" t="s">
        <v>942</v>
      </c>
      <c r="T37" s="266" t="s">
        <v>1042</v>
      </c>
      <c r="U37" s="271">
        <f>+報告書第三面!BO1</f>
        <v>0</v>
      </c>
      <c r="V37" s="271">
        <f>+IF(U37=4,(COUNTIF($V$1:V36,"&gt;0")+1),0)</f>
        <v>0</v>
      </c>
      <c r="W37" s="276" t="str">
        <f>+IF(U37=4,INDEX(調査結果表その６!$C$29:$P$40,MATCH($R37,調査結果表その６!$C$29:$C$40,0),13),"")</f>
        <v/>
      </c>
      <c r="X37" s="277" t="str">
        <f t="shared" si="0"/>
        <v/>
      </c>
      <c r="Y37" s="242" t="b">
        <f t="shared" si="3"/>
        <v>0</v>
      </c>
    </row>
    <row r="38" spans="1:25" ht="19.2">
      <c r="A38" s="272">
        <v>603</v>
      </c>
      <c r="B38" s="273" t="s">
        <v>987</v>
      </c>
      <c r="C38" s="274">
        <f ca="1">COUNTIF(INDIRECT("報告書第三面!"&amp;J38&amp;K38):INDIRECT("報告書第三面!"&amp;J38&amp;L38),"&gt;0")</f>
        <v>0</v>
      </c>
      <c r="D38" s="274">
        <f ca="1">COUNTIF(INDIRECT("報告書第三面!"&amp;J38&amp;K38):INDIRECT("報告書第三面!"&amp;J38&amp;L38),"&gt;1")</f>
        <v>0</v>
      </c>
      <c r="E38" s="274">
        <f ca="1">COUNTIF(INDIRECT("報告書第三面!"&amp;J38&amp;K38):INDIRECT("報告書第三面!"&amp;J38&amp;L38),2)</f>
        <v>0</v>
      </c>
      <c r="F38" s="274">
        <f ca="1">COUNTIF(INDIRECT("報告書第三面!"&amp;M38&amp;K38):INDIRECT("報告書第三面!"&amp;M38&amp;L38),"&gt;0")</f>
        <v>0</v>
      </c>
      <c r="G38" s="274" t="str">
        <f t="shared" ca="1" si="1"/>
        <v>A</v>
      </c>
      <c r="H38" s="274"/>
      <c r="I38" s="275" t="str">
        <f t="shared" ca="1" si="2"/>
        <v>A</v>
      </c>
      <c r="J38" s="271" t="s">
        <v>1011</v>
      </c>
      <c r="K38" s="271">
        <v>13</v>
      </c>
      <c r="L38" s="271">
        <v>13</v>
      </c>
      <c r="M38" s="271" t="s">
        <v>1010</v>
      </c>
      <c r="N38" s="242" t="str">
        <f t="shared" ca="1" si="6"/>
        <v/>
      </c>
      <c r="R38" s="258" t="str">
        <f>+調査結果表その２!BA29</f>
        <v>3(2)</v>
      </c>
      <c r="S38" s="266" t="s">
        <v>940</v>
      </c>
      <c r="T38" s="266" t="s">
        <v>1042</v>
      </c>
      <c r="U38" s="271">
        <f>+報告書第三面!BO2</f>
        <v>0</v>
      </c>
      <c r="V38" s="271">
        <f>+IF(U38=4,(COUNTIF($V$1:V37,"&gt;0")+1),0)</f>
        <v>0</v>
      </c>
      <c r="W38" s="276" t="str">
        <f>+IF(U38=4,INDEX(調査結果表その６!$C$29:$P$40,MATCH($R38,調査結果表その６!$C$29:$C$40,0),13),"")</f>
        <v/>
      </c>
      <c r="X38" s="277" t="str">
        <f t="shared" si="0"/>
        <v/>
      </c>
      <c r="Y38" s="242" t="b">
        <f t="shared" si="3"/>
        <v>0</v>
      </c>
    </row>
    <row r="39" spans="1:25" ht="19.2">
      <c r="A39" s="272">
        <v>604</v>
      </c>
      <c r="B39" s="273" t="s">
        <v>988</v>
      </c>
      <c r="C39" s="274">
        <f ca="1">COUNTIF(INDIRECT("報告書第三面!"&amp;J39&amp;K39):INDIRECT("報告書第三面!"&amp;J39&amp;L39),"&gt;0")</f>
        <v>0</v>
      </c>
      <c r="D39" s="274">
        <f ca="1">COUNTIF(INDIRECT("報告書第三面!"&amp;J39&amp;K39):INDIRECT("報告書第三面!"&amp;J39&amp;L39),"&gt;1")</f>
        <v>0</v>
      </c>
      <c r="E39" s="274">
        <f ca="1">COUNTIF(INDIRECT("報告書第三面!"&amp;J39&amp;K39):INDIRECT("報告書第三面!"&amp;J39&amp;L39),2)</f>
        <v>0</v>
      </c>
      <c r="F39" s="274">
        <f ca="1">COUNTIF(INDIRECT("報告書第三面!"&amp;M39&amp;K39):INDIRECT("報告書第三面!"&amp;M39&amp;L39),"&gt;0")</f>
        <v>0</v>
      </c>
      <c r="G39" s="274" t="str">
        <f t="shared" ca="1" si="1"/>
        <v>A</v>
      </c>
      <c r="H39" s="274"/>
      <c r="I39" s="275" t="str">
        <f t="shared" ca="1" si="2"/>
        <v>A</v>
      </c>
      <c r="J39" s="271" t="s">
        <v>1011</v>
      </c>
      <c r="K39" s="271">
        <v>14</v>
      </c>
      <c r="L39" s="271">
        <v>17</v>
      </c>
      <c r="M39" s="271" t="s">
        <v>1010</v>
      </c>
      <c r="N39" s="242" t="str">
        <f t="shared" ca="1" si="6"/>
        <v/>
      </c>
      <c r="R39" s="258" t="str">
        <f>+調査結果表その２!BA30</f>
        <v>3(3)</v>
      </c>
      <c r="S39" s="266" t="s">
        <v>940</v>
      </c>
      <c r="T39" s="266" t="s">
        <v>1042</v>
      </c>
      <c r="U39" s="271">
        <f>+報告書第三面!BO3</f>
        <v>0</v>
      </c>
      <c r="V39" s="271">
        <f>+IF(U39=4,(COUNTIF($V$1:V38,"&gt;0")+1),0)</f>
        <v>0</v>
      </c>
      <c r="W39" s="276" t="str">
        <f>+IF(U39=4,INDEX(調査結果表その６!$C$29:$P$40,MATCH($R39,調査結果表その６!$C$29:$C$40,0),13),"")</f>
        <v/>
      </c>
      <c r="X39" s="277" t="str">
        <f t="shared" si="0"/>
        <v/>
      </c>
      <c r="Y39" s="242" t="b">
        <f t="shared" si="3"/>
        <v>0</v>
      </c>
    </row>
    <row r="40" spans="1:25" ht="19.2">
      <c r="A40" s="272">
        <v>605</v>
      </c>
      <c r="B40" s="273" t="s">
        <v>989</v>
      </c>
      <c r="C40" s="274">
        <f ca="1">COUNTIF(INDIRECT("報告書第三面!"&amp;J40&amp;K40):INDIRECT("報告書第三面!"&amp;J40&amp;L40),"&gt;0")</f>
        <v>0</v>
      </c>
      <c r="D40" s="274">
        <f ca="1">COUNTIF(INDIRECT("報告書第三面!"&amp;J40&amp;K40):INDIRECT("報告書第三面!"&amp;J40&amp;L40),"&gt;1")</f>
        <v>0</v>
      </c>
      <c r="E40" s="274">
        <f ca="1">COUNTIF(INDIRECT("報告書第三面!"&amp;J40&amp;K40):INDIRECT("報告書第三面!"&amp;J40&amp;L40),2)</f>
        <v>0</v>
      </c>
      <c r="F40" s="274">
        <f ca="1">COUNTIF(INDIRECT("報告書第三面!"&amp;M40&amp;K40):INDIRECT("報告書第三面!"&amp;M40&amp;L40),"&gt;0")</f>
        <v>0</v>
      </c>
      <c r="G40" s="274" t="str">
        <f t="shared" ca="1" si="1"/>
        <v>A</v>
      </c>
      <c r="H40" s="274"/>
      <c r="I40" s="275" t="str">
        <f t="shared" ca="1" si="2"/>
        <v>A</v>
      </c>
      <c r="J40" s="271" t="s">
        <v>1011</v>
      </c>
      <c r="K40" s="271">
        <v>18</v>
      </c>
      <c r="L40" s="271">
        <v>19</v>
      </c>
      <c r="M40" s="271" t="s">
        <v>1010</v>
      </c>
      <c r="N40" s="242" t="str">
        <f t="shared" ca="1" si="6"/>
        <v/>
      </c>
      <c r="R40" s="258" t="str">
        <f>+調査結果表その２!BA31</f>
        <v>3(4)</v>
      </c>
      <c r="S40" s="266" t="s">
        <v>940</v>
      </c>
      <c r="T40" s="266" t="s">
        <v>1042</v>
      </c>
      <c r="U40" s="271">
        <f>+報告書第三面!BO4</f>
        <v>0</v>
      </c>
      <c r="V40" s="271">
        <f>+IF(U40=4,(COUNTIF($V$1:V39,"&gt;0")+1),0)</f>
        <v>0</v>
      </c>
      <c r="W40" s="276" t="str">
        <f>+IF(U40=4,INDEX(調査結果表その６!$C$29:$P$40,MATCH($R40,調査結果表その６!$C$29:$C$40,0),13),"")</f>
        <v/>
      </c>
      <c r="X40" s="277" t="str">
        <f t="shared" si="0"/>
        <v/>
      </c>
      <c r="Y40" s="242" t="b">
        <f t="shared" si="3"/>
        <v>0</v>
      </c>
    </row>
    <row r="41" spans="1:25" ht="19.2">
      <c r="A41" s="272">
        <v>701</v>
      </c>
      <c r="B41" s="273"/>
      <c r="C41" s="274"/>
      <c r="D41" s="274"/>
      <c r="E41" s="274"/>
      <c r="F41" s="274"/>
      <c r="G41" s="274" t="str">
        <f t="shared" si="1"/>
        <v>A</v>
      </c>
      <c r="H41" s="274"/>
      <c r="I41" s="275" t="str">
        <f t="shared" si="2"/>
        <v>A</v>
      </c>
      <c r="J41" s="271"/>
      <c r="K41" s="271"/>
      <c r="L41" s="271"/>
      <c r="M41" s="271"/>
      <c r="N41" s="242" t="str">
        <f>IF(D41&gt;0,IF(D41=E41,"",B41),"")</f>
        <v/>
      </c>
      <c r="R41" s="258" t="str">
        <f>+調査結果表その２!BA32</f>
        <v>3(5)</v>
      </c>
      <c r="S41" s="266" t="s">
        <v>940</v>
      </c>
      <c r="T41" s="266" t="s">
        <v>1042</v>
      </c>
      <c r="U41" s="271">
        <f>+報告書第三面!BO5</f>
        <v>0</v>
      </c>
      <c r="V41" s="271">
        <f>+IF(U41=4,(COUNTIF($V$1:V40,"&gt;0")+1),0)</f>
        <v>0</v>
      </c>
      <c r="W41" s="276" t="str">
        <f>+IF(U41=4,INDEX(調査結果表その６!$C$29:$P$40,MATCH($R41,調査結果表その６!$C$29:$C$40,0),13),"")</f>
        <v/>
      </c>
      <c r="X41" s="277" t="str">
        <f t="shared" si="0"/>
        <v/>
      </c>
      <c r="Y41" s="242" t="b">
        <f t="shared" si="3"/>
        <v>0</v>
      </c>
    </row>
    <row r="42" spans="1:25">
      <c r="A42" s="278" t="s">
        <v>990</v>
      </c>
      <c r="B42" s="279"/>
      <c r="C42" s="280">
        <f ca="1">SUM(C2:C41)</f>
        <v>0</v>
      </c>
      <c r="D42" s="280">
        <f ca="1">SUM(D2:D41)</f>
        <v>0</v>
      </c>
      <c r="E42" s="280">
        <f ca="1">SUM(E2:E41)</f>
        <v>0</v>
      </c>
      <c r="F42" s="280">
        <f ca="1">SUM(F2:F41)</f>
        <v>0</v>
      </c>
      <c r="G42" s="280"/>
      <c r="H42" s="280"/>
      <c r="I42" s="281" t="str">
        <f ca="1">IF(COUNTIF(I2:I41,"=C")&gt;0,"C",IF(COUNTIF(I2:I41,"=C'")&gt;0,"C'",IF(COUNTIF(I2:I41,"=B")&gt;0,"B",IF(COUNTIF(I2:I41,"=B'")&gt;0,"B'","A"))))</f>
        <v>A</v>
      </c>
      <c r="J42" s="271"/>
      <c r="K42" s="271"/>
      <c r="L42" s="271"/>
      <c r="M42" s="271"/>
      <c r="R42" s="258" t="str">
        <f>+調査結果表その２!BA33</f>
        <v>3(6)</v>
      </c>
      <c r="S42" s="266" t="s">
        <v>381</v>
      </c>
      <c r="T42" s="266" t="s">
        <v>1042</v>
      </c>
      <c r="U42" s="271">
        <f>+報告書第三面!BO6</f>
        <v>0</v>
      </c>
      <c r="V42" s="271">
        <f>+IF(U42=4,(COUNTIF($V$1:V41,"&gt;0")+1),0)</f>
        <v>0</v>
      </c>
      <c r="W42" s="276" t="str">
        <f>+IF(U42=4,INDEX(調査結果表その６!$C$29:$P$40,MATCH($R42,調査結果表その６!$C$29:$C$40,0),13),"")</f>
        <v/>
      </c>
      <c r="X42" s="277" t="str">
        <f t="shared" si="0"/>
        <v/>
      </c>
      <c r="Y42" s="242" t="b">
        <f t="shared" si="3"/>
        <v>0</v>
      </c>
    </row>
    <row r="43" spans="1:25">
      <c r="R43" s="258" t="str">
        <f>+調査結果表その２!BA34</f>
        <v>3(7)</v>
      </c>
      <c r="S43" s="266" t="s">
        <v>381</v>
      </c>
      <c r="T43" s="266" t="s">
        <v>1042</v>
      </c>
      <c r="U43" s="271">
        <f>+報告書第三面!BO7</f>
        <v>0</v>
      </c>
      <c r="V43" s="271">
        <f>+IF(U43=4,(COUNTIF($V$1:V42,"&gt;0")+1),0)</f>
        <v>0</v>
      </c>
      <c r="W43" s="276" t="str">
        <f>+IF(U43=4,INDEX(調査結果表その６!$C$29:$P$40,MATCH($R43,調査結果表その６!$C$29:$C$40,0),13),"")</f>
        <v/>
      </c>
      <c r="X43" s="277" t="str">
        <f t="shared" si="0"/>
        <v/>
      </c>
      <c r="Y43" s="242" t="b">
        <f t="shared" si="3"/>
        <v>0</v>
      </c>
    </row>
    <row r="44" spans="1:25" ht="19.2">
      <c r="R44" s="258" t="str">
        <f>+調査結果表その２!BA35</f>
        <v>3(8)</v>
      </c>
      <c r="S44" s="266" t="s">
        <v>943</v>
      </c>
      <c r="T44" s="266" t="s">
        <v>1042</v>
      </c>
      <c r="U44" s="271">
        <f>+報告書第三面!BO8</f>
        <v>0</v>
      </c>
      <c r="V44" s="271">
        <f>+IF(U44=4,(COUNTIF($V$1:V43,"&gt;0")+1),0)</f>
        <v>0</v>
      </c>
      <c r="W44" s="276" t="str">
        <f>+IF(U44=4,INDEX(調査結果表その６!$C$29:$P$40,MATCH($R44,調査結果表その６!$C$29:$C$40,0),13),"")</f>
        <v/>
      </c>
      <c r="X44" s="277" t="str">
        <f t="shared" si="0"/>
        <v/>
      </c>
      <c r="Y44" s="242" t="b">
        <f t="shared" si="3"/>
        <v>0</v>
      </c>
    </row>
    <row r="45" spans="1:25" ht="19.2">
      <c r="R45" s="258" t="str">
        <f>+調査結果表その２!BA36</f>
        <v>3(9)</v>
      </c>
      <c r="S45" s="266" t="s">
        <v>943</v>
      </c>
      <c r="T45" s="266" t="s">
        <v>1042</v>
      </c>
      <c r="U45" s="271">
        <f>+報告書第三面!BO9</f>
        <v>0</v>
      </c>
      <c r="V45" s="271">
        <f>+IF(U45=4,(COUNTIF($V$1:V44,"&gt;0")+1),0)</f>
        <v>0</v>
      </c>
      <c r="W45" s="276" t="str">
        <f>+IF(U45=4,INDEX(調査結果表その６!$C$29:$P$40,MATCH($R45,調査結果表その６!$C$29:$C$40,0),13),"")</f>
        <v/>
      </c>
      <c r="X45" s="277" t="str">
        <f t="shared" si="0"/>
        <v/>
      </c>
      <c r="Y45" s="242" t="b">
        <f t="shared" si="3"/>
        <v>0</v>
      </c>
    </row>
    <row r="46" spans="1:25" ht="19.2">
      <c r="R46" s="258" t="str">
        <f>+調査結果表その２!BA39</f>
        <v>4(1)</v>
      </c>
      <c r="S46" s="266" t="s">
        <v>387</v>
      </c>
      <c r="T46" s="266" t="s">
        <v>703</v>
      </c>
      <c r="U46" s="271">
        <f>+報告書第三面!BQ1</f>
        <v>0</v>
      </c>
      <c r="V46" s="271">
        <f>+IF(U46=4,(COUNTIF($V$1:V45,"&gt;0")+1),0)</f>
        <v>0</v>
      </c>
      <c r="W46" s="276" t="str">
        <f>+IF(U46=4,INDEX(調査結果表その６!$C$29:$P$40,MATCH($R46,調査結果表その６!$C$29:$C$40,0),13),"")</f>
        <v/>
      </c>
      <c r="X46" s="277" t="str">
        <f t="shared" si="0"/>
        <v/>
      </c>
      <c r="Y46" s="242" t="b">
        <f t="shared" si="3"/>
        <v>0</v>
      </c>
    </row>
    <row r="47" spans="1:25" ht="28.8">
      <c r="R47" s="258" t="str">
        <f>+調査結果表その２!BA40</f>
        <v>4(2)</v>
      </c>
      <c r="S47" s="266" t="s">
        <v>387</v>
      </c>
      <c r="T47" s="266" t="s">
        <v>1039</v>
      </c>
      <c r="U47" s="271">
        <f>+報告書第三面!BQ2</f>
        <v>0</v>
      </c>
      <c r="V47" s="271">
        <f>+IF(U47=4,(COUNTIF($V$1:V46,"&gt;0")+1),0)</f>
        <v>0</v>
      </c>
      <c r="W47" s="276" t="str">
        <f>+IF(U47=4,INDEX(調査結果表その６!$C$29:$P$40,MATCH($R47,調査結果表その６!$C$29:$C$40,0),13),"")</f>
        <v/>
      </c>
      <c r="X47" s="277" t="str">
        <f t="shared" si="0"/>
        <v/>
      </c>
      <c r="Y47" s="242" t="b">
        <f t="shared" si="3"/>
        <v>0</v>
      </c>
    </row>
    <row r="48" spans="1:25" ht="19.2">
      <c r="N48" s="283" t="s">
        <v>991</v>
      </c>
      <c r="R48" s="258" t="str">
        <f>+調査結果表その２!BA41</f>
        <v>4(3)</v>
      </c>
      <c r="S48" s="266" t="s">
        <v>387</v>
      </c>
      <c r="T48" s="266" t="s">
        <v>705</v>
      </c>
      <c r="U48" s="271">
        <f>+報告書第三面!BQ3</f>
        <v>0</v>
      </c>
      <c r="V48" s="271">
        <f>+IF(U48=4,(COUNTIF($V$1:V47,"&gt;0")+1),0)</f>
        <v>0</v>
      </c>
      <c r="W48" s="276" t="str">
        <f>+IF(U48=4,INDEX(調査結果表その６!$C$29:$P$40,MATCH($R48,調査結果表その６!$C$29:$C$40,0),13),"")</f>
        <v/>
      </c>
      <c r="X48" s="277" t="str">
        <f t="shared" si="0"/>
        <v/>
      </c>
      <c r="Y48" s="242" t="b">
        <f t="shared" si="3"/>
        <v>0</v>
      </c>
    </row>
    <row r="49" spans="2:25">
      <c r="B49" s="284" t="s">
        <v>314</v>
      </c>
      <c r="C49" s="262" t="s">
        <v>958</v>
      </c>
      <c r="D49" s="285" t="s">
        <v>992</v>
      </c>
      <c r="E49" s="285" t="s">
        <v>993</v>
      </c>
      <c r="F49" s="286" t="s">
        <v>994</v>
      </c>
      <c r="N49" s="242" t="s">
        <v>992</v>
      </c>
      <c r="O49" s="242" t="s">
        <v>993</v>
      </c>
      <c r="P49" s="242" t="s">
        <v>994</v>
      </c>
      <c r="R49" s="258" t="str">
        <f>+調査結果表その２!BA42</f>
        <v>4(4)</v>
      </c>
      <c r="S49" s="266" t="s">
        <v>387</v>
      </c>
      <c r="T49" s="266" t="s">
        <v>706</v>
      </c>
      <c r="U49" s="271">
        <f>+報告書第三面!BQ4</f>
        <v>0</v>
      </c>
      <c r="V49" s="271">
        <f>+IF(U49=4,(COUNTIF($V$1:V48,"&gt;0")+1),0)</f>
        <v>0</v>
      </c>
      <c r="W49" s="276" t="str">
        <f>+IF(U49=4,INDEX(調査結果表その６!$C$29:$P$40,MATCH($R49,調査結果表その６!$C$29:$C$40,0),13),"")</f>
        <v/>
      </c>
      <c r="X49" s="277" t="str">
        <f t="shared" si="0"/>
        <v/>
      </c>
      <c r="Y49" s="242" t="b">
        <f t="shared" si="3"/>
        <v>0</v>
      </c>
    </row>
    <row r="50" spans="2:25">
      <c r="B50" s="272" t="s">
        <v>995</v>
      </c>
      <c r="C50" s="274">
        <f ca="1">SUM(C$2:C$10)</f>
        <v>0</v>
      </c>
      <c r="D50" s="274">
        <f t="shared" ref="D50:F50" ca="1" si="7">SUM(D$2:D$10)</f>
        <v>0</v>
      </c>
      <c r="E50" s="274">
        <f t="shared" ca="1" si="7"/>
        <v>0</v>
      </c>
      <c r="F50" s="275">
        <f t="shared" ca="1" si="7"/>
        <v>0</v>
      </c>
      <c r="N50" s="257" t="str">
        <f ca="1">IF(D50&gt;0,IF($D50=$E50,"",$B50),"")</f>
        <v/>
      </c>
      <c r="O50" s="257" t="str">
        <f ca="1">IF(E50&gt;0,$B50,"")</f>
        <v/>
      </c>
      <c r="P50" s="257" t="str">
        <f ca="1">IF(F50&gt;0,$B50,"")</f>
        <v/>
      </c>
      <c r="R50" s="258" t="str">
        <f>+調査結果表その２!BA43</f>
        <v>4(5)</v>
      </c>
      <c r="S50" s="266" t="s">
        <v>387</v>
      </c>
      <c r="T50" s="266" t="s">
        <v>1030</v>
      </c>
      <c r="U50" s="271">
        <f>+報告書第三面!BQ5</f>
        <v>0</v>
      </c>
      <c r="V50" s="271">
        <f>+IF(U50=4,(COUNTIF($V$1:V49,"&gt;0")+1),0)</f>
        <v>0</v>
      </c>
      <c r="W50" s="276" t="str">
        <f>+IF(U50=4,INDEX(調査結果表その６!$C$29:$P$40,MATCH($R50,調査結果表その６!$C$29:$C$40,0),13),"")</f>
        <v/>
      </c>
      <c r="X50" s="277" t="str">
        <f t="shared" si="0"/>
        <v/>
      </c>
      <c r="Y50" s="242" t="b">
        <f t="shared" si="3"/>
        <v>0</v>
      </c>
    </row>
    <row r="51" spans="2:25">
      <c r="B51" s="272" t="s">
        <v>354</v>
      </c>
      <c r="C51" s="274">
        <f ca="1">SUM(C$11:C$13)</f>
        <v>0</v>
      </c>
      <c r="D51" s="274">
        <f t="shared" ref="D51:F51" ca="1" si="8">SUM(D$11:D$13)</f>
        <v>0</v>
      </c>
      <c r="E51" s="274">
        <f t="shared" ca="1" si="8"/>
        <v>0</v>
      </c>
      <c r="F51" s="275">
        <f t="shared" ca="1" si="8"/>
        <v>0</v>
      </c>
      <c r="N51" s="287" t="str">
        <f ca="1">IF($D51&gt;0,IF($D51=$E51,IF(N50="","",N50),IF(N50="",$B51,N50&amp;"　"&amp;$B51)),N50)</f>
        <v/>
      </c>
      <c r="O51" s="257" t="str">
        <f t="shared" ref="O51:P55" ca="1" si="9">IF(E51&gt;0,IF(O50="",$B51,O50&amp;"　"&amp;$B51),IF(O50="","",O50))</f>
        <v/>
      </c>
      <c r="P51" s="257" t="str">
        <f t="shared" ca="1" si="9"/>
        <v/>
      </c>
      <c r="R51" s="258" t="str">
        <f>+調査結果表その２!BA44</f>
        <v>4(6)</v>
      </c>
      <c r="S51" s="266" t="s">
        <v>387</v>
      </c>
      <c r="T51" s="266" t="s">
        <v>1030</v>
      </c>
      <c r="U51" s="271">
        <f>+報告書第三面!BQ6</f>
        <v>0</v>
      </c>
      <c r="V51" s="271">
        <f>+IF(U51=4,(COUNTIF($V$1:V50,"&gt;0")+1),0)</f>
        <v>0</v>
      </c>
      <c r="W51" s="276" t="str">
        <f>+IF(U51=4,INDEX(調査結果表その６!$C$29:$P$40,MATCH($R51,調査結果表その６!$C$29:$C$40,0),13),"")</f>
        <v/>
      </c>
      <c r="X51" s="277" t="str">
        <f t="shared" si="0"/>
        <v/>
      </c>
      <c r="Y51" s="242" t="b">
        <f t="shared" si="3"/>
        <v>0</v>
      </c>
    </row>
    <row r="52" spans="2:25" ht="19.2">
      <c r="B52" s="272" t="s">
        <v>996</v>
      </c>
      <c r="C52" s="274">
        <f ca="1">SUM(C$14:C$17)</f>
        <v>0</v>
      </c>
      <c r="D52" s="274">
        <f t="shared" ref="D52:F52" ca="1" si="10">SUM(D$14:D$17)</f>
        <v>0</v>
      </c>
      <c r="E52" s="274">
        <f t="shared" ca="1" si="10"/>
        <v>0</v>
      </c>
      <c r="F52" s="275">
        <f t="shared" ca="1" si="10"/>
        <v>0</v>
      </c>
      <c r="N52" s="287" t="str">
        <f t="shared" ref="N52:N55" ca="1" si="11">IF($D52&gt;0,IF($D52=$E52,IF(N51="","",N51),IF(N51="",$B52,N51&amp;"　"&amp;$B52)),N51)</f>
        <v/>
      </c>
      <c r="O52" s="257" t="str">
        <f t="shared" ca="1" si="9"/>
        <v/>
      </c>
      <c r="P52" s="257" t="str">
        <f t="shared" ca="1" si="9"/>
        <v/>
      </c>
      <c r="R52" s="258" t="str">
        <f>+調査結果表その３!BA15</f>
        <v>4(7)</v>
      </c>
      <c r="S52" s="266" t="s">
        <v>74</v>
      </c>
      <c r="T52" s="266" t="s">
        <v>16</v>
      </c>
      <c r="U52" s="271">
        <f>+報告書第三面!BQ7</f>
        <v>0</v>
      </c>
      <c r="V52" s="271">
        <f>+IF(U52=4,(COUNTIF($V$1:V51,"&gt;0")+1),0)</f>
        <v>0</v>
      </c>
      <c r="W52" s="276" t="str">
        <f>+IF(U52=4,INDEX(調査結果表その６!$C$29:$P$40,MATCH($R52,調査結果表その６!$C$29:$C$40,0),13),"")</f>
        <v/>
      </c>
      <c r="X52" s="277" t="str">
        <f t="shared" si="0"/>
        <v/>
      </c>
      <c r="Y52" s="242" t="b">
        <f t="shared" si="3"/>
        <v>0</v>
      </c>
    </row>
    <row r="53" spans="2:25" ht="19.2">
      <c r="B53" s="272" t="s">
        <v>386</v>
      </c>
      <c r="C53" s="274">
        <f ca="1">SUM(C$18:C$27)</f>
        <v>0</v>
      </c>
      <c r="D53" s="274">
        <f t="shared" ref="D53:F53" ca="1" si="12">SUM(D$18:D$27)</f>
        <v>0</v>
      </c>
      <c r="E53" s="274">
        <f t="shared" ca="1" si="12"/>
        <v>0</v>
      </c>
      <c r="F53" s="275">
        <f t="shared" ca="1" si="12"/>
        <v>0</v>
      </c>
      <c r="N53" s="287" t="str">
        <f t="shared" ca="1" si="11"/>
        <v/>
      </c>
      <c r="O53" s="257" t="str">
        <f t="shared" ca="1" si="9"/>
        <v/>
      </c>
      <c r="P53" s="257" t="str">
        <f t="shared" ca="1" si="9"/>
        <v/>
      </c>
      <c r="R53" s="258" t="str">
        <f>+調査結果表その３!BA16</f>
        <v>4(8)</v>
      </c>
      <c r="S53" s="266" t="s">
        <v>74</v>
      </c>
      <c r="T53" s="266" t="s">
        <v>16</v>
      </c>
      <c r="U53" s="271">
        <f>+報告書第三面!BQ8</f>
        <v>0</v>
      </c>
      <c r="V53" s="271">
        <f>+IF(U53=4,(COUNTIF($V$1:V52,"&gt;0")+1),0)</f>
        <v>0</v>
      </c>
      <c r="W53" s="276" t="str">
        <f>+IF(U53=4,INDEX(調査結果表その６!$C$29:$P$40,MATCH($R53,調査結果表その６!$C$29:$C$40,0),13),"")</f>
        <v/>
      </c>
      <c r="X53" s="277" t="str">
        <f t="shared" si="0"/>
        <v/>
      </c>
      <c r="Y53" s="242" t="b">
        <f t="shared" si="3"/>
        <v>0</v>
      </c>
    </row>
    <row r="54" spans="2:25" ht="19.2">
      <c r="B54" s="272" t="s">
        <v>756</v>
      </c>
      <c r="C54" s="274">
        <f ca="1">SUM(C$28:C$35)</f>
        <v>0</v>
      </c>
      <c r="D54" s="274">
        <f t="shared" ref="D54:F54" ca="1" si="13">SUM(D$28:D$35)</f>
        <v>0</v>
      </c>
      <c r="E54" s="274">
        <f t="shared" ca="1" si="13"/>
        <v>0</v>
      </c>
      <c r="F54" s="275">
        <f t="shared" ca="1" si="13"/>
        <v>0</v>
      </c>
      <c r="N54" s="287" t="str">
        <f t="shared" ca="1" si="11"/>
        <v/>
      </c>
      <c r="O54" s="257" t="str">
        <f t="shared" ca="1" si="9"/>
        <v/>
      </c>
      <c r="P54" s="257" t="str">
        <f t="shared" ca="1" si="9"/>
        <v/>
      </c>
      <c r="R54" s="258" t="str">
        <f>+調査結果表その３!BA17</f>
        <v>4(9)</v>
      </c>
      <c r="S54" s="266" t="s">
        <v>74</v>
      </c>
      <c r="T54" s="266" t="s">
        <v>16</v>
      </c>
      <c r="U54" s="271">
        <f>+報告書第三面!BQ9</f>
        <v>0</v>
      </c>
      <c r="V54" s="271">
        <f>+IF(U54=4,(COUNTIF($V$1:V53,"&gt;0")+1),0)</f>
        <v>0</v>
      </c>
      <c r="W54" s="276" t="str">
        <f>+IF(U54=4,INDEX(調査結果表その６!$C$29:$P$40,MATCH($R54,調査結果表その６!$C$29:$C$40,0),13),"")</f>
        <v/>
      </c>
      <c r="X54" s="277" t="str">
        <f t="shared" si="0"/>
        <v/>
      </c>
      <c r="Y54" s="242" t="b">
        <f t="shared" si="3"/>
        <v>0</v>
      </c>
    </row>
    <row r="55" spans="2:25" ht="19.2">
      <c r="B55" s="272" t="s">
        <v>523</v>
      </c>
      <c r="C55" s="274">
        <f ca="1">SUM(C$36:C$39)</f>
        <v>0</v>
      </c>
      <c r="D55" s="274">
        <f t="shared" ref="D55:F55" ca="1" si="14">SUM(D$36:D$39)</f>
        <v>0</v>
      </c>
      <c r="E55" s="274">
        <f t="shared" ca="1" si="14"/>
        <v>0</v>
      </c>
      <c r="F55" s="275">
        <f t="shared" ca="1" si="14"/>
        <v>0</v>
      </c>
      <c r="N55" s="287" t="str">
        <f t="shared" ca="1" si="11"/>
        <v/>
      </c>
      <c r="O55" s="257" t="str">
        <f t="shared" ca="1" si="9"/>
        <v/>
      </c>
      <c r="P55" s="257" t="str">
        <f t="shared" ca="1" si="9"/>
        <v/>
      </c>
      <c r="R55" s="258" t="str">
        <f>+調査結果表その３!BA18</f>
        <v>4(10)</v>
      </c>
      <c r="S55" s="266" t="s">
        <v>74</v>
      </c>
      <c r="T55" s="266" t="s">
        <v>16</v>
      </c>
      <c r="U55" s="271">
        <f>+報告書第三面!BQ10</f>
        <v>0</v>
      </c>
      <c r="V55" s="271">
        <f>+IF(U55=4,(COUNTIF($V$1:V54,"&gt;0")+1),0)</f>
        <v>0</v>
      </c>
      <c r="W55" s="276" t="str">
        <f>+IF(U55=4,INDEX(調査結果表その６!$C$29:$P$40,MATCH($R55,調査結果表その６!$C$29:$C$40,0),13),"")</f>
        <v/>
      </c>
      <c r="X55" s="277" t="str">
        <f t="shared" si="0"/>
        <v/>
      </c>
      <c r="Y55" s="242" t="b">
        <f t="shared" si="3"/>
        <v>0</v>
      </c>
    </row>
    <row r="56" spans="2:25" ht="19.2">
      <c r="B56" s="278" t="s">
        <v>990</v>
      </c>
      <c r="C56" s="280">
        <f ca="1">SUM(C$50:C$55)</f>
        <v>0</v>
      </c>
      <c r="D56" s="280">
        <f t="shared" ref="D56:F56" ca="1" si="15">SUM(D$50:D$55)</f>
        <v>0</v>
      </c>
      <c r="E56" s="280">
        <f t="shared" ca="1" si="15"/>
        <v>0</v>
      </c>
      <c r="F56" s="281">
        <f t="shared" ca="1" si="15"/>
        <v>0</v>
      </c>
      <c r="R56" s="258" t="str">
        <f>+調査結果表その３!BA19</f>
        <v>4(11)</v>
      </c>
      <c r="S56" s="266" t="s">
        <v>74</v>
      </c>
      <c r="T56" s="266" t="s">
        <v>16</v>
      </c>
      <c r="U56" s="271">
        <f>+報告書第三面!BQ11</f>
        <v>0</v>
      </c>
      <c r="V56" s="271">
        <f>+IF(U56=4,(COUNTIF($V$1:V55,"&gt;0")+1),0)</f>
        <v>0</v>
      </c>
      <c r="W56" s="276" t="str">
        <f>+IF(U56=4,INDEX(調査結果表その６!$C$29:$P$40,MATCH($R56,調査結果表その６!$C$29:$C$40,0),13),"")</f>
        <v/>
      </c>
      <c r="X56" s="277" t="str">
        <f t="shared" si="0"/>
        <v/>
      </c>
      <c r="Y56" s="242" t="b">
        <f t="shared" si="3"/>
        <v>0</v>
      </c>
    </row>
    <row r="57" spans="2:25" ht="28.8">
      <c r="R57" s="258" t="str">
        <f>+調査結果表その３!BA20</f>
        <v>4(12)</v>
      </c>
      <c r="S57" s="266" t="s">
        <v>74</v>
      </c>
      <c r="T57" s="266" t="s">
        <v>692</v>
      </c>
      <c r="U57" s="271">
        <f>+報告書第三面!BQ12</f>
        <v>0</v>
      </c>
      <c r="V57" s="271">
        <f>+IF(U57=4,(COUNTIF($V$1:V56,"&gt;0")+1),0)</f>
        <v>0</v>
      </c>
      <c r="W57" s="276" t="str">
        <f>+IF(U57=4,INDEX(調査結果表その６!$C$29:$P$40,MATCH($R57,調査結果表その６!$C$29:$C$40,0),13),"")</f>
        <v/>
      </c>
      <c r="X57" s="277" t="str">
        <f t="shared" si="0"/>
        <v/>
      </c>
      <c r="Y57" s="242" t="b">
        <f t="shared" si="3"/>
        <v>0</v>
      </c>
    </row>
    <row r="58" spans="2:25" ht="28.8">
      <c r="N58" s="269" t="s">
        <v>997</v>
      </c>
      <c r="R58" s="258" t="str">
        <f>+調査結果表その３!BA21</f>
        <v>4(13)</v>
      </c>
      <c r="S58" s="266" t="s">
        <v>74</v>
      </c>
      <c r="T58" s="266" t="s">
        <v>692</v>
      </c>
      <c r="U58" s="271">
        <f>+報告書第三面!BQ13</f>
        <v>0</v>
      </c>
      <c r="V58" s="271">
        <f>+IF(U58=4,(COUNTIF($V$1:V57,"&gt;0")+1),0)</f>
        <v>0</v>
      </c>
      <c r="W58" s="276" t="str">
        <f>+IF(U58=4,INDEX(調査結果表その６!$C$29:$P$40,MATCH($R58,調査結果表その６!$C$29:$C$40,0),13),"")</f>
        <v/>
      </c>
      <c r="X58" s="277" t="str">
        <f t="shared" si="0"/>
        <v/>
      </c>
      <c r="Y58" s="242" t="b">
        <f t="shared" si="3"/>
        <v>0</v>
      </c>
    </row>
    <row r="59" spans="2:25" ht="28.8">
      <c r="R59" s="258" t="str">
        <f>+調査結果表その３!BA22</f>
        <v>4(14)</v>
      </c>
      <c r="S59" s="266" t="s">
        <v>74</v>
      </c>
      <c r="T59" s="266" t="s">
        <v>692</v>
      </c>
      <c r="U59" s="271">
        <f>+報告書第三面!BQ14</f>
        <v>0</v>
      </c>
      <c r="V59" s="271">
        <f>+IF(U59=4,(COUNTIF($V$1:V58,"&gt;0")+1),0)</f>
        <v>0</v>
      </c>
      <c r="W59" s="276" t="str">
        <f>+IF(U59=4,INDEX(調査結果表その６!$C$29:$P$40,MATCH($R59,調査結果表その６!$C$29:$C$40,0),13),"")</f>
        <v/>
      </c>
      <c r="X59" s="277" t="str">
        <f t="shared" si="0"/>
        <v/>
      </c>
      <c r="Y59" s="242" t="b">
        <f t="shared" si="3"/>
        <v>0</v>
      </c>
    </row>
    <row r="60" spans="2:25" ht="28.8">
      <c r="R60" s="258" t="str">
        <f>+調査結果表その３!BA23</f>
        <v>4(15)</v>
      </c>
      <c r="S60" s="266" t="s">
        <v>74</v>
      </c>
      <c r="T60" s="266" t="s">
        <v>692</v>
      </c>
      <c r="U60" s="271">
        <f>+報告書第三面!BQ15</f>
        <v>0</v>
      </c>
      <c r="V60" s="271">
        <f>+IF(U60=4,(COUNTIF($V$1:V59,"&gt;0")+1),0)</f>
        <v>0</v>
      </c>
      <c r="W60" s="276" t="str">
        <f>+IF(U60=4,INDEX(調査結果表その６!$C$29:$P$40,MATCH($R60,調査結果表その６!$C$29:$C$40,0),13),"")</f>
        <v/>
      </c>
      <c r="X60" s="277" t="str">
        <f t="shared" si="0"/>
        <v/>
      </c>
      <c r="Y60" s="242" t="b">
        <f t="shared" si="3"/>
        <v>0</v>
      </c>
    </row>
    <row r="61" spans="2:25" ht="19.2">
      <c r="R61" s="258" t="str">
        <f>+調査結果表その３!BA24</f>
        <v>4(16)</v>
      </c>
      <c r="S61" s="266" t="s">
        <v>74</v>
      </c>
      <c r="T61" s="266" t="s">
        <v>392</v>
      </c>
      <c r="U61" s="271">
        <f>+報告書第三面!BQ16</f>
        <v>0</v>
      </c>
      <c r="V61" s="271">
        <f>+IF(U61=4,(COUNTIF($V$1:V60,"&gt;0")+1),0)</f>
        <v>0</v>
      </c>
      <c r="W61" s="276" t="str">
        <f>+IF(U61=4,INDEX(調査結果表その６!$C$29:$P$40,MATCH($R61,調査結果表その６!$C$29:$C$40,0),13),"")</f>
        <v/>
      </c>
      <c r="X61" s="277" t="str">
        <f t="shared" si="0"/>
        <v/>
      </c>
      <c r="Y61" s="242" t="b">
        <f t="shared" si="3"/>
        <v>0</v>
      </c>
    </row>
    <row r="62" spans="2:25" ht="19.2">
      <c r="R62" s="258" t="str">
        <f>+調査結果表その３!BA25</f>
        <v>4(17)</v>
      </c>
      <c r="S62" s="266" t="s">
        <v>74</v>
      </c>
      <c r="T62" s="266" t="s">
        <v>567</v>
      </c>
      <c r="U62" s="271">
        <f>+報告書第三面!BQ17</f>
        <v>0</v>
      </c>
      <c r="V62" s="271">
        <f>+IF(U62=4,(COUNTIF($V$1:V61,"&gt;0")+1),0)</f>
        <v>0</v>
      </c>
      <c r="W62" s="276" t="str">
        <f>+IF(U62=4,INDEX(調査結果表その６!$C$29:$P$40,MATCH($R62,調査結果表その６!$C$29:$C$40,0),13),"")</f>
        <v/>
      </c>
      <c r="X62" s="277" t="str">
        <f t="shared" si="0"/>
        <v/>
      </c>
      <c r="Y62" s="242" t="b">
        <f t="shared" si="3"/>
        <v>0</v>
      </c>
    </row>
    <row r="63" spans="2:25">
      <c r="R63" s="258" t="str">
        <f>+調査結果表その３!BA26</f>
        <v>4(18)</v>
      </c>
      <c r="S63" s="266" t="s">
        <v>395</v>
      </c>
      <c r="T63" s="266" t="s">
        <v>16</v>
      </c>
      <c r="U63" s="271">
        <f>+報告書第三面!BQ18</f>
        <v>0</v>
      </c>
      <c r="V63" s="271">
        <f>+IF(U63=4,(COUNTIF($V$1:V62,"&gt;0")+1),0)</f>
        <v>0</v>
      </c>
      <c r="W63" s="276" t="str">
        <f>+IF(U63=4,INDEX(調査結果表その６!$C$29:$P$40,MATCH($R63,調査結果表その６!$C$29:$C$40,0),13),"")</f>
        <v/>
      </c>
      <c r="X63" s="277" t="str">
        <f t="shared" si="0"/>
        <v/>
      </c>
      <c r="Y63" s="242" t="b">
        <f t="shared" si="3"/>
        <v>0</v>
      </c>
    </row>
    <row r="64" spans="2:25">
      <c r="R64" s="258" t="str">
        <f>+調査結果表その３!BA27</f>
        <v>4(19)</v>
      </c>
      <c r="S64" s="266" t="s">
        <v>395</v>
      </c>
      <c r="T64" s="266" t="s">
        <v>16</v>
      </c>
      <c r="U64" s="271">
        <f>+報告書第三面!BQ19</f>
        <v>0</v>
      </c>
      <c r="V64" s="271">
        <f>+IF(U64=4,(COUNTIF($V$1:V63,"&gt;0")+1),0)</f>
        <v>0</v>
      </c>
      <c r="W64" s="276" t="str">
        <f>+IF(U64=4,INDEX(調査結果表その６!$C$29:$P$40,MATCH($R64,調査結果表その６!$C$29:$C$40,0),13),"")</f>
        <v/>
      </c>
      <c r="X64" s="277" t="str">
        <f t="shared" si="0"/>
        <v/>
      </c>
      <c r="Y64" s="242" t="b">
        <f t="shared" si="3"/>
        <v>0</v>
      </c>
    </row>
    <row r="65" spans="18:25">
      <c r="R65" s="258" t="str">
        <f>+調査結果表その３!BA28</f>
        <v>4(20)</v>
      </c>
      <c r="S65" s="266" t="s">
        <v>395</v>
      </c>
      <c r="T65" s="266" t="s">
        <v>16</v>
      </c>
      <c r="U65" s="271">
        <f>+報告書第三面!BQ20</f>
        <v>0</v>
      </c>
      <c r="V65" s="271">
        <f>+IF(U65=4,(COUNTIF($V$1:V64,"&gt;0")+1),0)</f>
        <v>0</v>
      </c>
      <c r="W65" s="276" t="str">
        <f>+IF(U65=4,INDEX(調査結果表その６!$C$29:$P$40,MATCH($R65,調査結果表その６!$C$29:$C$40,0),13),"")</f>
        <v/>
      </c>
      <c r="X65" s="277" t="str">
        <f t="shared" si="0"/>
        <v/>
      </c>
      <c r="Y65" s="242" t="b">
        <f t="shared" si="3"/>
        <v>0</v>
      </c>
    </row>
    <row r="66" spans="18:25" ht="19.2">
      <c r="R66" s="258" t="str">
        <f>+調査結果表その３!BA29</f>
        <v>4(21)</v>
      </c>
      <c r="S66" s="266" t="s">
        <v>395</v>
      </c>
      <c r="T66" s="266" t="s">
        <v>693</v>
      </c>
      <c r="U66" s="271">
        <f>+報告書第三面!BQ21</f>
        <v>0</v>
      </c>
      <c r="V66" s="271">
        <f>+IF(U66=4,(COUNTIF($V$1:V65,"&gt;0")+1),0)</f>
        <v>0</v>
      </c>
      <c r="W66" s="276" t="str">
        <f>+IF(U66=4,INDEX(調査結果表その６!$C$29:$P$40,MATCH($R66,調査結果表その６!$C$29:$C$40,0),13),"")</f>
        <v/>
      </c>
      <c r="X66" s="277" t="str">
        <f t="shared" ref="X66:X129" si="16">+IF(ISTEXT(W66),"",IF(W66&gt;0,W66,""))</f>
        <v/>
      </c>
      <c r="Y66" s="242" t="b">
        <f t="shared" si="3"/>
        <v>0</v>
      </c>
    </row>
    <row r="67" spans="18:25" ht="19.2">
      <c r="R67" s="258" t="str">
        <f>+調査結果表その３!BA30</f>
        <v>4(22)</v>
      </c>
      <c r="S67" s="266" t="s">
        <v>395</v>
      </c>
      <c r="T67" s="266" t="s">
        <v>693</v>
      </c>
      <c r="U67" s="271">
        <f>+報告書第三面!BQ22</f>
        <v>0</v>
      </c>
      <c r="V67" s="271">
        <f>+IF(U67=4,(COUNTIF($V$1:V66,"&gt;0")+1),0)</f>
        <v>0</v>
      </c>
      <c r="W67" s="276" t="str">
        <f>+IF(U67=4,INDEX(調査結果表その６!$C$29:$P$40,MATCH($R67,調査結果表その６!$C$29:$C$40,0),13),"")</f>
        <v/>
      </c>
      <c r="X67" s="277" t="str">
        <f t="shared" si="16"/>
        <v/>
      </c>
      <c r="Y67" s="242" t="b">
        <f t="shared" ref="Y67:Y130" si="17">+IF(X67="",FALSE,TRUE)</f>
        <v>0</v>
      </c>
    </row>
    <row r="68" spans="18:25" ht="19.2">
      <c r="R68" s="258" t="str">
        <f>+調査結果表その３!BA31</f>
        <v>4(23)</v>
      </c>
      <c r="S68" s="266" t="s">
        <v>395</v>
      </c>
      <c r="T68" s="266" t="s">
        <v>693</v>
      </c>
      <c r="U68" s="271">
        <f>+報告書第三面!BQ23</f>
        <v>0</v>
      </c>
      <c r="V68" s="271">
        <f>+IF(U68=4,(COUNTIF($V$1:V67,"&gt;0")+1),0)</f>
        <v>0</v>
      </c>
      <c r="W68" s="276" t="str">
        <f>+IF(U68=4,INDEX(調査結果表その６!$C$29:$P$40,MATCH($R68,調査結果表その６!$C$29:$C$40,0),13),"")</f>
        <v/>
      </c>
      <c r="X68" s="277" t="str">
        <f t="shared" si="16"/>
        <v/>
      </c>
      <c r="Y68" s="242" t="b">
        <f t="shared" si="17"/>
        <v>0</v>
      </c>
    </row>
    <row r="69" spans="18:25" ht="19.2">
      <c r="R69" s="258" t="str">
        <f>+調査結果表その３!BA32</f>
        <v>4(24)</v>
      </c>
      <c r="S69" s="266" t="s">
        <v>468</v>
      </c>
      <c r="T69" s="266" t="s">
        <v>1031</v>
      </c>
      <c r="U69" s="271">
        <f>+報告書第三面!BQ24</f>
        <v>0</v>
      </c>
      <c r="V69" s="271">
        <f>+IF(U69=4,(COUNTIF($V$1:V68,"&gt;0")+1),0)</f>
        <v>0</v>
      </c>
      <c r="W69" s="276" t="str">
        <f>+IF(U69=4,INDEX(調査結果表その６!$C$29:$P$40,MATCH($R69,調査結果表その６!$C$29:$C$40,0),13),"")</f>
        <v/>
      </c>
      <c r="X69" s="277" t="str">
        <f t="shared" si="16"/>
        <v/>
      </c>
      <c r="Y69" s="242" t="b">
        <f t="shared" si="17"/>
        <v>0</v>
      </c>
    </row>
    <row r="70" spans="18:25" ht="19.2">
      <c r="R70" s="258" t="str">
        <f>+調査結果表その３!BA33</f>
        <v>4(25)</v>
      </c>
      <c r="S70" s="266" t="s">
        <v>468</v>
      </c>
      <c r="T70" s="266" t="s">
        <v>1031</v>
      </c>
      <c r="U70" s="271">
        <f>+報告書第三面!BQ25</f>
        <v>0</v>
      </c>
      <c r="V70" s="271">
        <f>+IF(U70=4,(COUNTIF($V$1:V69,"&gt;0")+1),0)</f>
        <v>0</v>
      </c>
      <c r="W70" s="276" t="str">
        <f>+IF(U70=4,INDEX(調査結果表その６!$C$29:$P$40,MATCH($R70,調査結果表その６!$C$29:$C$40,0),13),"")</f>
        <v/>
      </c>
      <c r="X70" s="277" t="str">
        <f t="shared" si="16"/>
        <v/>
      </c>
      <c r="Y70" s="242" t="b">
        <f t="shared" si="17"/>
        <v>0</v>
      </c>
    </row>
    <row r="71" spans="18:25">
      <c r="R71" s="258" t="str">
        <f>+調査結果表その３!BA34</f>
        <v>4(26)</v>
      </c>
      <c r="S71" s="266" t="s">
        <v>468</v>
      </c>
      <c r="T71" s="266" t="s">
        <v>377</v>
      </c>
      <c r="U71" s="271">
        <f>+報告書第三面!BQ26</f>
        <v>0</v>
      </c>
      <c r="V71" s="271">
        <f>+IF(U71=4,(COUNTIF($V$1:V70,"&gt;0")+1),0)</f>
        <v>0</v>
      </c>
      <c r="W71" s="276" t="str">
        <f>+IF(U71=4,INDEX(調査結果表その６!$C$29:$P$40,MATCH($R71,調査結果表その６!$C$29:$C$40,0),13),"")</f>
        <v/>
      </c>
      <c r="X71" s="277" t="str">
        <f t="shared" si="16"/>
        <v/>
      </c>
      <c r="Y71" s="242" t="b">
        <f t="shared" si="17"/>
        <v>0</v>
      </c>
    </row>
    <row r="72" spans="18:25">
      <c r="R72" s="258" t="str">
        <f>+調査結果表その３!BA35</f>
        <v>4(27)</v>
      </c>
      <c r="S72" s="266" t="s">
        <v>1022</v>
      </c>
      <c r="T72" s="266" t="s">
        <v>1042</v>
      </c>
      <c r="U72" s="271">
        <f>+報告書第三面!BQ27</f>
        <v>0</v>
      </c>
      <c r="V72" s="271">
        <f>+IF(U72=4,(COUNTIF($V$1:V71,"&gt;0")+1),0)</f>
        <v>0</v>
      </c>
      <c r="W72" s="276" t="str">
        <f>+IF(U72=4,INDEX(調査結果表その６!$C$29:$P$40,MATCH($R72,調査結果表その６!$C$29:$C$40,0),13),"")</f>
        <v/>
      </c>
      <c r="X72" s="277" t="str">
        <f t="shared" si="16"/>
        <v/>
      </c>
      <c r="Y72" s="242" t="b">
        <f t="shared" si="17"/>
        <v>0</v>
      </c>
    </row>
    <row r="73" spans="18:25">
      <c r="R73" s="258" t="str">
        <f>+調査結果表その３!BA36</f>
        <v>4(28)</v>
      </c>
      <c r="S73" s="266" t="s">
        <v>1022</v>
      </c>
      <c r="T73" s="266" t="s">
        <v>1042</v>
      </c>
      <c r="U73" s="271">
        <f>+報告書第三面!BQ28</f>
        <v>0</v>
      </c>
      <c r="V73" s="271">
        <f>+IF(U73=4,(COUNTIF($V$1:V72,"&gt;0")+1),0)</f>
        <v>0</v>
      </c>
      <c r="W73" s="276" t="str">
        <f>+IF(U73=4,INDEX(調査結果表その６!$C$29:$P$40,MATCH($R73,調査結果表その６!$C$29:$C$40,0),13),"")</f>
        <v/>
      </c>
      <c r="X73" s="277" t="str">
        <f t="shared" si="16"/>
        <v/>
      </c>
      <c r="Y73" s="242" t="b">
        <f t="shared" si="17"/>
        <v>0</v>
      </c>
    </row>
    <row r="74" spans="18:25">
      <c r="R74" s="258" t="str">
        <f>+調査結果表その３!BA37</f>
        <v>4(29)</v>
      </c>
      <c r="S74" s="266" t="s">
        <v>1022</v>
      </c>
      <c r="T74" s="266" t="s">
        <v>1042</v>
      </c>
      <c r="U74" s="271">
        <f>+報告書第三面!BQ29</f>
        <v>0</v>
      </c>
      <c r="V74" s="271">
        <f>+IF(U74=4,(COUNTIF($V$1:V73,"&gt;0")+1),0)</f>
        <v>0</v>
      </c>
      <c r="W74" s="276" t="str">
        <f>+IF(U74=4,INDEX(調査結果表その６!$C$29:$P$40,MATCH($R74,調査結果表その６!$C$29:$C$40,0),13),"")</f>
        <v/>
      </c>
      <c r="X74" s="277" t="str">
        <f t="shared" si="16"/>
        <v/>
      </c>
      <c r="Y74" s="242" t="b">
        <f t="shared" si="17"/>
        <v>0</v>
      </c>
    </row>
    <row r="75" spans="18:25">
      <c r="R75" s="258" t="str">
        <f>+調査結果表その３!BA38</f>
        <v>4(30)</v>
      </c>
      <c r="S75" s="266" t="s">
        <v>1022</v>
      </c>
      <c r="T75" s="266" t="s">
        <v>1042</v>
      </c>
      <c r="U75" s="271">
        <f>+報告書第三面!BQ30</f>
        <v>0</v>
      </c>
      <c r="V75" s="271">
        <f>+IF(U75=4,(COUNTIF($V$1:V74,"&gt;0")+1),0)</f>
        <v>0</v>
      </c>
      <c r="W75" s="276" t="str">
        <f>+IF(U75=4,INDEX(調査結果表その６!$C$29:$P$40,MATCH($R75,調査結果表その６!$C$29:$C$40,0),13),"")</f>
        <v/>
      </c>
      <c r="X75" s="277" t="str">
        <f t="shared" si="16"/>
        <v/>
      </c>
      <c r="Y75" s="242" t="b">
        <f t="shared" si="17"/>
        <v>0</v>
      </c>
    </row>
    <row r="76" spans="18:25">
      <c r="R76" s="258" t="str">
        <f>+調査結果表その３!BA39</f>
        <v>4(31)</v>
      </c>
      <c r="S76" s="266" t="s">
        <v>1022</v>
      </c>
      <c r="T76" s="266" t="s">
        <v>1042</v>
      </c>
      <c r="U76" s="271">
        <f>+報告書第三面!BQ31</f>
        <v>0</v>
      </c>
      <c r="V76" s="271">
        <f>+IF(U76=4,(COUNTIF($V$1:V75,"&gt;0")+1),0)</f>
        <v>0</v>
      </c>
      <c r="W76" s="276" t="str">
        <f>+IF(U76=4,INDEX(調査結果表その６!$C$29:$P$40,MATCH($R76,調査結果表その６!$C$29:$C$40,0),13),"")</f>
        <v/>
      </c>
      <c r="X76" s="277" t="str">
        <f t="shared" si="16"/>
        <v/>
      </c>
      <c r="Y76" s="242" t="b">
        <f t="shared" si="17"/>
        <v>0</v>
      </c>
    </row>
    <row r="77" spans="18:25">
      <c r="R77" s="258" t="str">
        <f>+調査結果表その３!BA40</f>
        <v>4(32)</v>
      </c>
      <c r="S77" s="266" t="s">
        <v>1022</v>
      </c>
      <c r="T77" s="266" t="s">
        <v>1042</v>
      </c>
      <c r="U77" s="271">
        <f>+報告書第三面!BQ32</f>
        <v>0</v>
      </c>
      <c r="V77" s="271">
        <f>+IF(U77=4,(COUNTIF($V$1:V76,"&gt;0")+1),0)</f>
        <v>0</v>
      </c>
      <c r="W77" s="276" t="str">
        <f>+IF(U77=4,INDEX(調査結果表その６!$C$29:$P$40,MATCH($R77,調査結果表その６!$C$29:$C$40,0),13),"")</f>
        <v/>
      </c>
      <c r="X77" s="277" t="str">
        <f t="shared" si="16"/>
        <v/>
      </c>
      <c r="Y77" s="242" t="b">
        <f t="shared" si="17"/>
        <v>0</v>
      </c>
    </row>
    <row r="78" spans="18:25">
      <c r="R78" s="258" t="str">
        <f>+調査結果表その３!BA41</f>
        <v>4(33)</v>
      </c>
      <c r="S78" s="266" t="s">
        <v>1022</v>
      </c>
      <c r="T78" s="266" t="s">
        <v>1042</v>
      </c>
      <c r="U78" s="271">
        <f>+報告書第三面!BQ33</f>
        <v>0</v>
      </c>
      <c r="V78" s="271">
        <f>+IF(U78=4,(COUNTIF($V$1:V77,"&gt;0")+1),0)</f>
        <v>0</v>
      </c>
      <c r="W78" s="276" t="str">
        <f>+IF(U78=4,INDEX(調査結果表その６!$C$29:$P$40,MATCH($R78,調査結果表その６!$C$29:$C$40,0),13),"")</f>
        <v/>
      </c>
      <c r="X78" s="277" t="str">
        <f t="shared" si="16"/>
        <v/>
      </c>
      <c r="Y78" s="242" t="b">
        <f t="shared" si="17"/>
        <v>0</v>
      </c>
    </row>
    <row r="79" spans="18:25">
      <c r="R79" s="258" t="str">
        <f>+調査結果表その３!BA42</f>
        <v>4(34)</v>
      </c>
      <c r="S79" s="266" t="s">
        <v>1022</v>
      </c>
      <c r="T79" s="266" t="s">
        <v>1042</v>
      </c>
      <c r="U79" s="271">
        <f>+報告書第三面!BQ34</f>
        <v>0</v>
      </c>
      <c r="V79" s="271">
        <f>+IF(U79=4,(COUNTIF($V$1:V78,"&gt;0")+1),0)</f>
        <v>0</v>
      </c>
      <c r="W79" s="276" t="str">
        <f>+IF(U79=4,INDEX(調査結果表その６!$C$29:$P$40,MATCH($R79,調査結果表その６!$C$29:$C$40,0),13),"")</f>
        <v/>
      </c>
      <c r="X79" s="277" t="str">
        <f t="shared" si="16"/>
        <v/>
      </c>
      <c r="Y79" s="242" t="b">
        <f t="shared" si="17"/>
        <v>0</v>
      </c>
    </row>
    <row r="80" spans="18:25">
      <c r="R80" s="258" t="str">
        <f>+調査結果表その３!BA43</f>
        <v>4(35)</v>
      </c>
      <c r="S80" s="266" t="s">
        <v>1022</v>
      </c>
      <c r="T80" s="266" t="s">
        <v>1042</v>
      </c>
      <c r="U80" s="271">
        <f>+報告書第三面!BQ35</f>
        <v>0</v>
      </c>
      <c r="V80" s="271">
        <f>+IF(U80=4,(COUNTIF($V$1:V79,"&gt;0")+1),0)</f>
        <v>0</v>
      </c>
      <c r="W80" s="276" t="str">
        <f>+IF(U80=4,INDEX(調査結果表その６!$C$29:$P$40,MATCH($R80,調査結果表その６!$C$29:$C$40,0),13),"")</f>
        <v/>
      </c>
      <c r="X80" s="277" t="str">
        <f t="shared" si="16"/>
        <v/>
      </c>
      <c r="Y80" s="242" t="b">
        <f t="shared" si="17"/>
        <v>0</v>
      </c>
    </row>
    <row r="81" spans="18:25">
      <c r="R81" s="258" t="str">
        <f>+調査結果表その４!BA15</f>
        <v>4(36)</v>
      </c>
      <c r="S81" s="266" t="s">
        <v>77</v>
      </c>
      <c r="T81" s="266" t="s">
        <v>1042</v>
      </c>
      <c r="U81" s="271">
        <f>+報告書第三面!BQ36</f>
        <v>0</v>
      </c>
      <c r="V81" s="271">
        <f>+IF(U81=4,(COUNTIF($V$1:V80,"&gt;0")+1),0)</f>
        <v>0</v>
      </c>
      <c r="W81" s="276" t="str">
        <f>+IF(U81=4,INDEX(調査結果表その６!$C$29:$P$40,MATCH($R81,調査結果表その６!$C$29:$C$40,0),13),"")</f>
        <v/>
      </c>
      <c r="X81" s="277" t="str">
        <f t="shared" si="16"/>
        <v/>
      </c>
      <c r="Y81" s="242" t="b">
        <f t="shared" si="17"/>
        <v>0</v>
      </c>
    </row>
    <row r="82" spans="18:25">
      <c r="R82" s="258" t="str">
        <f>+調査結果表その４!BA16</f>
        <v>4(37)</v>
      </c>
      <c r="S82" s="266" t="s">
        <v>1023</v>
      </c>
      <c r="T82" s="266" t="s">
        <v>1042</v>
      </c>
      <c r="U82" s="271">
        <f>+報告書第三面!BQ37</f>
        <v>0</v>
      </c>
      <c r="V82" s="271">
        <f>+IF(U82=4,(COUNTIF($V$1:V81,"&gt;0")+1),0)</f>
        <v>0</v>
      </c>
      <c r="W82" s="276" t="str">
        <f>+IF(U82=4,INDEX(調査結果表その６!$C$29:$P$40,MATCH($R82,調査結果表その６!$C$29:$C$40,0),13),"")</f>
        <v/>
      </c>
      <c r="X82" s="277" t="str">
        <f t="shared" si="16"/>
        <v/>
      </c>
      <c r="Y82" s="242" t="b">
        <f t="shared" si="17"/>
        <v>0</v>
      </c>
    </row>
    <row r="83" spans="18:25">
      <c r="R83" s="258" t="str">
        <f>+調査結果表その４!BA17</f>
        <v>4(38)</v>
      </c>
      <c r="S83" s="266" t="s">
        <v>1023</v>
      </c>
      <c r="T83" s="266" t="s">
        <v>1042</v>
      </c>
      <c r="U83" s="271">
        <f>+報告書第三面!BQ38</f>
        <v>0</v>
      </c>
      <c r="V83" s="271">
        <f>+IF(U83=4,(COUNTIF($V$1:V82,"&gt;0")+1),0)</f>
        <v>0</v>
      </c>
      <c r="W83" s="276" t="str">
        <f>+IF(U83=4,INDEX(調査結果表その６!$C$29:$P$40,MATCH($R83,調査結果表その６!$C$29:$C$40,0),13),"")</f>
        <v/>
      </c>
      <c r="X83" s="277" t="str">
        <f t="shared" si="16"/>
        <v/>
      </c>
      <c r="Y83" s="242" t="b">
        <f t="shared" si="17"/>
        <v>0</v>
      </c>
    </row>
    <row r="84" spans="18:25">
      <c r="R84" s="258" t="str">
        <f>+調査結果表その４!BA18</f>
        <v>4(39)</v>
      </c>
      <c r="S84" s="266" t="s">
        <v>1024</v>
      </c>
      <c r="T84" s="266" t="s">
        <v>1042</v>
      </c>
      <c r="U84" s="271">
        <f>+報告書第三面!BQ39</f>
        <v>0</v>
      </c>
      <c r="V84" s="271">
        <f>+IF(U84=4,(COUNTIF($V$1:V83,"&gt;0")+1),0)</f>
        <v>0</v>
      </c>
      <c r="W84" s="276" t="str">
        <f>+IF(U84=4,INDEX(調査結果表その６!$C$29:$P$40,MATCH($R84,調査結果表その６!$C$29:$C$40,0),13),"")</f>
        <v/>
      </c>
      <c r="X84" s="277" t="str">
        <f t="shared" si="16"/>
        <v/>
      </c>
      <c r="Y84" s="242" t="b">
        <f t="shared" si="17"/>
        <v>0</v>
      </c>
    </row>
    <row r="85" spans="18:25">
      <c r="R85" s="258" t="str">
        <f>+調査結果表その４!BA19</f>
        <v>4(40)</v>
      </c>
      <c r="S85" s="266" t="s">
        <v>1024</v>
      </c>
      <c r="T85" s="266" t="s">
        <v>1042</v>
      </c>
      <c r="U85" s="271">
        <f>+報告書第三面!BQ40</f>
        <v>0</v>
      </c>
      <c r="V85" s="271">
        <f>+IF(U85=4,(COUNTIF($V$1:V84,"&gt;0")+1),0)</f>
        <v>0</v>
      </c>
      <c r="W85" s="276" t="str">
        <f>+IF(U85=4,INDEX(調査結果表その６!$C$29:$P$40,MATCH($R85,調査結果表その６!$C$29:$C$40,0),13),"")</f>
        <v/>
      </c>
      <c r="X85" s="277" t="str">
        <f t="shared" si="16"/>
        <v/>
      </c>
      <c r="Y85" s="242" t="b">
        <f t="shared" si="17"/>
        <v>0</v>
      </c>
    </row>
    <row r="86" spans="18:25">
      <c r="R86" s="258" t="str">
        <f>+調査結果表その４!BA20</f>
        <v>4(41)</v>
      </c>
      <c r="S86" s="266" t="s">
        <v>78</v>
      </c>
      <c r="T86" s="266" t="s">
        <v>1042</v>
      </c>
      <c r="U86" s="271">
        <f>+報告書第三面!BQ41</f>
        <v>0</v>
      </c>
      <c r="V86" s="271">
        <f>+IF(U86=4,(COUNTIF($V$1:V85,"&gt;0")+1),0)</f>
        <v>0</v>
      </c>
      <c r="W86" s="276" t="str">
        <f>+IF(U86=4,INDEX(調査結果表その６!$C$29:$P$40,MATCH($R86,調査結果表その６!$C$29:$C$40,0),13),"")</f>
        <v/>
      </c>
      <c r="X86" s="277" t="str">
        <f t="shared" si="16"/>
        <v/>
      </c>
      <c r="Y86" s="242" t="b">
        <f t="shared" si="17"/>
        <v>0</v>
      </c>
    </row>
    <row r="87" spans="18:25">
      <c r="R87" s="258" t="str">
        <f>+調査結果表その４!BA21</f>
        <v>4(42)</v>
      </c>
      <c r="S87" s="266" t="s">
        <v>78</v>
      </c>
      <c r="T87" s="266" t="s">
        <v>1042</v>
      </c>
      <c r="U87" s="271">
        <f>+報告書第三面!BQ42</f>
        <v>0</v>
      </c>
      <c r="V87" s="271">
        <f>+IF(U87=4,(COUNTIF($V$1:V86,"&gt;0")+1),0)</f>
        <v>0</v>
      </c>
      <c r="W87" s="276" t="str">
        <f>+IF(U87=4,INDEX(調査結果表その６!$C$29:$P$40,MATCH($R87,調査結果表その６!$C$29:$C$40,0),13),"")</f>
        <v/>
      </c>
      <c r="X87" s="277" t="str">
        <f t="shared" si="16"/>
        <v/>
      </c>
      <c r="Y87" s="242" t="b">
        <f t="shared" si="17"/>
        <v>0</v>
      </c>
    </row>
    <row r="88" spans="18:25">
      <c r="R88" s="258" t="str">
        <f>+調査結果表その４!BA22</f>
        <v>4(43)</v>
      </c>
      <c r="S88" s="266" t="s">
        <v>78</v>
      </c>
      <c r="T88" s="266" t="s">
        <v>1042</v>
      </c>
      <c r="U88" s="271">
        <f>+報告書第三面!BQ43</f>
        <v>0</v>
      </c>
      <c r="V88" s="271">
        <f>+IF(U88=4,(COUNTIF($V$1:V87,"&gt;0")+1),0)</f>
        <v>0</v>
      </c>
      <c r="W88" s="276" t="str">
        <f>+IF(U88=4,INDEX(調査結果表その６!$C$29:$P$40,MATCH($R88,調査結果表その６!$C$29:$C$40,0),13),"")</f>
        <v/>
      </c>
      <c r="X88" s="277" t="str">
        <f t="shared" si="16"/>
        <v/>
      </c>
      <c r="Y88" s="242" t="b">
        <f t="shared" si="17"/>
        <v>0</v>
      </c>
    </row>
    <row r="89" spans="18:25">
      <c r="R89" s="258" t="str">
        <f>+調査結果表その４!BA23</f>
        <v>4(44)</v>
      </c>
      <c r="S89" s="266" t="s">
        <v>78</v>
      </c>
      <c r="T89" s="266" t="s">
        <v>1042</v>
      </c>
      <c r="U89" s="271">
        <f>+報告書第三面!BQ44</f>
        <v>0</v>
      </c>
      <c r="V89" s="271">
        <f>+IF(U89=4,(COUNTIF($V$1:V88,"&gt;0")+1),0)</f>
        <v>0</v>
      </c>
      <c r="W89" s="276" t="str">
        <f>+IF(U89=4,INDEX(調査結果表その６!$C$29:$P$40,MATCH($R89,調査結果表その６!$C$29:$C$40,0),13),"")</f>
        <v/>
      </c>
      <c r="X89" s="277" t="str">
        <f t="shared" si="16"/>
        <v/>
      </c>
      <c r="Y89" s="242" t="b">
        <f t="shared" si="17"/>
        <v>0</v>
      </c>
    </row>
    <row r="90" spans="18:25">
      <c r="R90" s="258" t="str">
        <f>+調査結果表その４!BA24</f>
        <v>4(45)</v>
      </c>
      <c r="S90" s="266" t="s">
        <v>78</v>
      </c>
      <c r="T90" s="266" t="s">
        <v>1042</v>
      </c>
      <c r="U90" s="271">
        <f>+報告書第三面!BQ45</f>
        <v>0</v>
      </c>
      <c r="V90" s="271">
        <f>+IF(U90=4,(COUNTIF($V$1:V89,"&gt;0")+1),0)</f>
        <v>0</v>
      </c>
      <c r="W90" s="276" t="str">
        <f>+IF(U90=4,INDEX(調査結果表その６!$C$29:$P$40,MATCH($R90,調査結果表その６!$C$29:$C$40,0),13),"")</f>
        <v/>
      </c>
      <c r="X90" s="277" t="str">
        <f t="shared" si="16"/>
        <v/>
      </c>
      <c r="Y90" s="242" t="b">
        <f t="shared" si="17"/>
        <v>0</v>
      </c>
    </row>
    <row r="91" spans="18:25" ht="19.2">
      <c r="R91" s="258" t="str">
        <f>+調査結果表その４!BA25</f>
        <v>4(46)</v>
      </c>
      <c r="S91" s="266" t="s">
        <v>79</v>
      </c>
      <c r="T91" s="266" t="s">
        <v>1042</v>
      </c>
      <c r="U91" s="271">
        <f>+報告書第三面!BQ46</f>
        <v>0</v>
      </c>
      <c r="V91" s="271">
        <f>+IF(U91=4,(COUNTIF($V$1:V90,"&gt;0")+1),0)</f>
        <v>0</v>
      </c>
      <c r="W91" s="276" t="str">
        <f>+IF(U91=4,INDEX(調査結果表その６!$C$29:$P$40,MATCH($R91,調査結果表その６!$C$29:$C$40,0),13),"")</f>
        <v/>
      </c>
      <c r="X91" s="277" t="str">
        <f t="shared" si="16"/>
        <v/>
      </c>
      <c r="Y91" s="242" t="b">
        <f t="shared" si="17"/>
        <v>0</v>
      </c>
    </row>
    <row r="92" spans="18:25" ht="19.2">
      <c r="R92" s="258" t="str">
        <f>+調査結果表その４!BA26</f>
        <v>4(47)</v>
      </c>
      <c r="S92" s="266" t="s">
        <v>79</v>
      </c>
      <c r="T92" s="266" t="s">
        <v>1042</v>
      </c>
      <c r="U92" s="271">
        <f>+報告書第三面!BQ47</f>
        <v>0</v>
      </c>
      <c r="V92" s="271">
        <f>+IF(U92=4,(COUNTIF($V$1:V91,"&gt;0")+1),0)</f>
        <v>0</v>
      </c>
      <c r="W92" s="276" t="str">
        <f>+IF(U92=4,INDEX(調査結果表その６!$C$29:$P$40,MATCH($R92,調査結果表その６!$C$29:$C$40,0),13),"")</f>
        <v/>
      </c>
      <c r="X92" s="277" t="str">
        <f t="shared" si="16"/>
        <v/>
      </c>
      <c r="Y92" s="242" t="b">
        <f t="shared" si="17"/>
        <v>0</v>
      </c>
    </row>
    <row r="93" spans="18:25" ht="19.2">
      <c r="R93" s="258" t="str">
        <f>+調査結果表その４!BA27</f>
        <v>4(48)</v>
      </c>
      <c r="S93" s="266" t="s">
        <v>79</v>
      </c>
      <c r="T93" s="266" t="s">
        <v>1042</v>
      </c>
      <c r="U93" s="271">
        <f>+報告書第三面!BQ48</f>
        <v>0</v>
      </c>
      <c r="V93" s="271">
        <f>+IF(U93=4,(COUNTIF($V$1:V92,"&gt;0")+1),0)</f>
        <v>0</v>
      </c>
      <c r="W93" s="276" t="str">
        <f>+IF(U93=4,INDEX(調査結果表その６!$C$29:$P$40,MATCH($R93,調査結果表その６!$C$29:$C$40,0),13),"")</f>
        <v/>
      </c>
      <c r="X93" s="277" t="str">
        <f t="shared" si="16"/>
        <v/>
      </c>
      <c r="Y93" s="242" t="b">
        <f t="shared" si="17"/>
        <v>0</v>
      </c>
    </row>
    <row r="94" spans="18:25" ht="19.2">
      <c r="R94" s="258" t="str">
        <f>+調査結果表その４!BA28</f>
        <v>4(49)</v>
      </c>
      <c r="S94" s="266" t="s">
        <v>79</v>
      </c>
      <c r="T94" s="266" t="s">
        <v>1042</v>
      </c>
      <c r="U94" s="271">
        <f>+報告書第三面!BQ49</f>
        <v>0</v>
      </c>
      <c r="V94" s="271">
        <f>+IF(U94=4,(COUNTIF($V$1:V93,"&gt;0")+1),0)</f>
        <v>0</v>
      </c>
      <c r="W94" s="276" t="str">
        <f>+IF(U94=4,INDEX(調査結果表その６!$C$29:$P$40,MATCH($R94,調査結果表その６!$C$29:$C$40,0),13),"")</f>
        <v/>
      </c>
      <c r="X94" s="277" t="str">
        <f t="shared" si="16"/>
        <v/>
      </c>
      <c r="Y94" s="242" t="b">
        <f t="shared" si="17"/>
        <v>0</v>
      </c>
    </row>
    <row r="95" spans="18:25" ht="19.2">
      <c r="R95" s="258" t="str">
        <f>+調査結果表その４!BA31</f>
        <v>5(1)</v>
      </c>
      <c r="S95" s="266" t="s">
        <v>1025</v>
      </c>
      <c r="T95" s="266" t="s">
        <v>1042</v>
      </c>
      <c r="U95" s="271">
        <f>+報告書第三面!BS1</f>
        <v>0</v>
      </c>
      <c r="V95" s="271">
        <f>+IF(U95=4,(COUNTIF($V$1:V94,"&gt;0")+1),0)</f>
        <v>0</v>
      </c>
      <c r="W95" s="276" t="str">
        <f>+IF(U95=4,INDEX(調査結果表その６!$C$29:$P$40,MATCH($R95,調査結果表その６!$C$29:$C$40,0),13),"")</f>
        <v/>
      </c>
      <c r="X95" s="277" t="str">
        <f t="shared" si="16"/>
        <v/>
      </c>
      <c r="Y95" s="242" t="b">
        <f t="shared" si="17"/>
        <v>0</v>
      </c>
    </row>
    <row r="96" spans="18:25">
      <c r="R96" s="258" t="str">
        <f>+調査結果表その４!BA32</f>
        <v>5(2)</v>
      </c>
      <c r="S96" s="266" t="s">
        <v>82</v>
      </c>
      <c r="T96" s="266" t="s">
        <v>1042</v>
      </c>
      <c r="U96" s="271">
        <f>+報告書第三面!BS2</f>
        <v>0</v>
      </c>
      <c r="V96" s="271">
        <f>+IF(U96=4,(COUNTIF($V$1:V95,"&gt;0")+1),0)</f>
        <v>0</v>
      </c>
      <c r="W96" s="276" t="str">
        <f>+IF(U96=4,INDEX(調査結果表その６!$C$29:$P$40,MATCH($R96,調査結果表その６!$C$29:$C$40,0),13),"")</f>
        <v/>
      </c>
      <c r="X96" s="277" t="str">
        <f t="shared" si="16"/>
        <v/>
      </c>
      <c r="Y96" s="242" t="b">
        <f t="shared" si="17"/>
        <v>0</v>
      </c>
    </row>
    <row r="97" spans="18:25">
      <c r="R97" s="258" t="str">
        <f>+調査結果表その４!BA33</f>
        <v>5(3)</v>
      </c>
      <c r="S97" s="266" t="s">
        <v>82</v>
      </c>
      <c r="T97" s="266" t="s">
        <v>1042</v>
      </c>
      <c r="U97" s="271">
        <f>+報告書第三面!BS3</f>
        <v>0</v>
      </c>
      <c r="V97" s="271">
        <f>+IF(U97=4,(COUNTIF($V$1:V96,"&gt;0")+1),0)</f>
        <v>0</v>
      </c>
      <c r="W97" s="276" t="str">
        <f>+IF(U97=4,INDEX(調査結果表その６!$C$29:$P$40,MATCH($R97,調査結果表その６!$C$29:$C$40,0),13),"")</f>
        <v/>
      </c>
      <c r="X97" s="277" t="str">
        <f t="shared" si="16"/>
        <v/>
      </c>
      <c r="Y97" s="242" t="b">
        <f t="shared" si="17"/>
        <v>0</v>
      </c>
    </row>
    <row r="98" spans="18:25">
      <c r="R98" s="258" t="str">
        <f>+調査結果表その４!BA34</f>
        <v>5(4)</v>
      </c>
      <c r="S98" s="266" t="s">
        <v>82</v>
      </c>
      <c r="T98" s="266" t="s">
        <v>1042</v>
      </c>
      <c r="U98" s="271">
        <f>+報告書第三面!BS4</f>
        <v>0</v>
      </c>
      <c r="V98" s="271">
        <f>+IF(U98=4,(COUNTIF($V$1:V97,"&gt;0")+1),0)</f>
        <v>0</v>
      </c>
      <c r="W98" s="276" t="str">
        <f>+IF(U98=4,INDEX(調査結果表その６!$C$29:$P$40,MATCH($R98,調査結果表その６!$C$29:$C$40,0),13),"")</f>
        <v/>
      </c>
      <c r="X98" s="277" t="str">
        <f t="shared" si="16"/>
        <v/>
      </c>
      <c r="Y98" s="242" t="b">
        <f t="shared" si="17"/>
        <v>0</v>
      </c>
    </row>
    <row r="99" spans="18:25">
      <c r="R99" s="258" t="str">
        <f>+調査結果表その４!BA35</f>
        <v>5(5)</v>
      </c>
      <c r="S99" s="266" t="s">
        <v>83</v>
      </c>
      <c r="T99" s="266" t="s">
        <v>1042</v>
      </c>
      <c r="U99" s="271">
        <f>+報告書第三面!BS5</f>
        <v>0</v>
      </c>
      <c r="V99" s="271">
        <f>+IF(U99=4,(COUNTIF($V$1:V98,"&gt;0")+1),0)</f>
        <v>0</v>
      </c>
      <c r="W99" s="276" t="str">
        <f>+IF(U99=4,INDEX(調査結果表その６!$C$29:$P$40,MATCH($R99,調査結果表その６!$C$29:$C$40,0),13),"")</f>
        <v/>
      </c>
      <c r="X99" s="277" t="str">
        <f t="shared" si="16"/>
        <v/>
      </c>
      <c r="Y99" s="242" t="b">
        <f t="shared" si="17"/>
        <v>0</v>
      </c>
    </row>
    <row r="100" spans="18:25">
      <c r="R100" s="258" t="str">
        <f>+調査結果表その４!BA36</f>
        <v>5(6)</v>
      </c>
      <c r="S100" s="266" t="s">
        <v>83</v>
      </c>
      <c r="T100" s="266" t="s">
        <v>1042</v>
      </c>
      <c r="U100" s="271">
        <f>+報告書第三面!BS6</f>
        <v>0</v>
      </c>
      <c r="V100" s="271">
        <f>+IF(U100=4,(COUNTIF($V$1:V99,"&gt;0")+1),0)</f>
        <v>0</v>
      </c>
      <c r="W100" s="276" t="str">
        <f>+IF(U100=4,INDEX(調査結果表その６!$C$29:$P$40,MATCH($R100,調査結果表その６!$C$29:$C$40,0),13),"")</f>
        <v/>
      </c>
      <c r="X100" s="277" t="str">
        <f t="shared" si="16"/>
        <v/>
      </c>
      <c r="Y100" s="242" t="b">
        <f t="shared" si="17"/>
        <v>0</v>
      </c>
    </row>
    <row r="101" spans="18:25">
      <c r="R101" s="258" t="str">
        <f>+調査結果表その４!BA37</f>
        <v>5(7)</v>
      </c>
      <c r="S101" s="266" t="s">
        <v>950</v>
      </c>
      <c r="T101" s="266" t="s">
        <v>1042</v>
      </c>
      <c r="U101" s="271">
        <f>+報告書第三面!BS7</f>
        <v>0</v>
      </c>
      <c r="V101" s="271">
        <f>+IF(U101=4,(COUNTIF($V$1:V100,"&gt;0")+1),0)</f>
        <v>0</v>
      </c>
      <c r="W101" s="276" t="str">
        <f>+IF(U101=4,INDEX(調査結果表その６!$C$29:$P$40,MATCH($R101,調査結果表その６!$C$29:$C$40,0),13),"")</f>
        <v/>
      </c>
      <c r="X101" s="277" t="str">
        <f t="shared" si="16"/>
        <v/>
      </c>
      <c r="Y101" s="242" t="b">
        <f t="shared" si="17"/>
        <v>0</v>
      </c>
    </row>
    <row r="102" spans="18:25" ht="19.2">
      <c r="R102" s="258" t="str">
        <f>+調査結果表その４!BA38</f>
        <v>5(8)</v>
      </c>
      <c r="S102" s="266" t="s">
        <v>496</v>
      </c>
      <c r="T102" s="266" t="s">
        <v>1042</v>
      </c>
      <c r="U102" s="271">
        <f>+報告書第三面!BS8</f>
        <v>0</v>
      </c>
      <c r="V102" s="271">
        <f>+IF(U102=4,(COUNTIF($V$1:V101,"&gt;0")+1),0)</f>
        <v>0</v>
      </c>
      <c r="W102" s="276" t="str">
        <f>+IF(U102=4,INDEX(調査結果表その６!$C$29:$P$40,MATCH($R102,調査結果表その６!$C$29:$C$40,0),13),"")</f>
        <v/>
      </c>
      <c r="X102" s="277" t="str">
        <f t="shared" si="16"/>
        <v/>
      </c>
      <c r="Y102" s="242" t="b">
        <f t="shared" si="17"/>
        <v>0</v>
      </c>
    </row>
    <row r="103" spans="18:25" ht="19.2">
      <c r="R103" s="258" t="str">
        <f>+調査結果表その４!BA39</f>
        <v>5(9)</v>
      </c>
      <c r="S103" s="266" t="s">
        <v>496</v>
      </c>
      <c r="T103" s="266" t="s">
        <v>1042</v>
      </c>
      <c r="U103" s="271">
        <f>+報告書第三面!BS9</f>
        <v>0</v>
      </c>
      <c r="V103" s="271">
        <f>+IF(U103=4,(COUNTIF($V$1:V102,"&gt;0")+1),0)</f>
        <v>0</v>
      </c>
      <c r="W103" s="276" t="str">
        <f>+IF(U103=4,INDEX(調査結果表その６!$C$29:$P$40,MATCH($R103,調査結果表その６!$C$29:$C$40,0),13),"")</f>
        <v/>
      </c>
      <c r="X103" s="277" t="str">
        <f t="shared" si="16"/>
        <v/>
      </c>
      <c r="Y103" s="242" t="b">
        <f t="shared" si="17"/>
        <v>0</v>
      </c>
    </row>
    <row r="104" spans="18:25" ht="19.2">
      <c r="R104" s="258" t="str">
        <f>+調査結果表その４!BA40</f>
        <v>5(10)</v>
      </c>
      <c r="S104" s="266" t="s">
        <v>496</v>
      </c>
      <c r="T104" s="266" t="s">
        <v>1042</v>
      </c>
      <c r="U104" s="271">
        <f>+報告書第三面!BS10</f>
        <v>0</v>
      </c>
      <c r="V104" s="271">
        <f>+IF(U104=4,(COUNTIF($V$1:V103,"&gt;0")+1),0)</f>
        <v>0</v>
      </c>
      <c r="W104" s="276" t="str">
        <f>+IF(U104=4,INDEX(調査結果表その６!$C$29:$P$40,MATCH($R104,調査結果表その６!$C$29:$C$40,0),13),"")</f>
        <v/>
      </c>
      <c r="X104" s="277" t="str">
        <f t="shared" si="16"/>
        <v/>
      </c>
      <c r="Y104" s="242" t="b">
        <f t="shared" si="17"/>
        <v>0</v>
      </c>
    </row>
    <row r="105" spans="18:25" ht="19.2">
      <c r="R105" s="258" t="str">
        <f>+調査結果表その４!BA41</f>
        <v>5(11)</v>
      </c>
      <c r="S105" s="266" t="s">
        <v>496</v>
      </c>
      <c r="T105" s="266" t="s">
        <v>1042</v>
      </c>
      <c r="U105" s="271">
        <f>+報告書第三面!BS11</f>
        <v>0</v>
      </c>
      <c r="V105" s="271">
        <f>+IF(U105=4,(COUNTIF($V$1:V104,"&gt;0")+1),0)</f>
        <v>0</v>
      </c>
      <c r="W105" s="276" t="str">
        <f>+IF(U105=4,INDEX(調査結果表その６!$C$29:$P$40,MATCH($R105,調査結果表その６!$C$29:$C$40,0),13),"")</f>
        <v/>
      </c>
      <c r="X105" s="277" t="str">
        <f t="shared" si="16"/>
        <v/>
      </c>
      <c r="Y105" s="242" t="b">
        <f t="shared" si="17"/>
        <v>0</v>
      </c>
    </row>
    <row r="106" spans="18:25" ht="19.2">
      <c r="R106" s="258" t="str">
        <f>+調査結果表その４!BA42</f>
        <v>5(12)</v>
      </c>
      <c r="S106" s="266" t="s">
        <v>496</v>
      </c>
      <c r="T106" s="266" t="s">
        <v>1042</v>
      </c>
      <c r="U106" s="271">
        <f>+報告書第三面!BS12</f>
        <v>0</v>
      </c>
      <c r="V106" s="271">
        <f>+IF(U106=4,(COUNTIF($V$1:V105,"&gt;0")+1),0)</f>
        <v>0</v>
      </c>
      <c r="W106" s="276" t="str">
        <f>+IF(U106=4,INDEX(調査結果表その６!$C$29:$P$40,MATCH($R106,調査結果表その６!$C$29:$C$40,0),13),"")</f>
        <v/>
      </c>
      <c r="X106" s="277" t="str">
        <f t="shared" si="16"/>
        <v/>
      </c>
      <c r="Y106" s="242" t="b">
        <f t="shared" si="17"/>
        <v>0</v>
      </c>
    </row>
    <row r="107" spans="18:25">
      <c r="R107" s="258" t="str">
        <f>+調査結果表その４!BA43</f>
        <v>5(13)</v>
      </c>
      <c r="S107" s="266" t="s">
        <v>499</v>
      </c>
      <c r="T107" s="266" t="s">
        <v>499</v>
      </c>
      <c r="U107" s="271">
        <f>+報告書第三面!BS13</f>
        <v>0</v>
      </c>
      <c r="V107" s="271">
        <f>+IF(U107=4,(COUNTIF($V$1:V106,"&gt;0")+1),0)</f>
        <v>0</v>
      </c>
      <c r="W107" s="276" t="str">
        <f>+IF(U107=4,INDEX(調査結果表その６!$C$29:$P$40,MATCH($R107,調査結果表その６!$C$29:$C$40,0),13),"")</f>
        <v/>
      </c>
      <c r="X107" s="277" t="str">
        <f t="shared" si="16"/>
        <v/>
      </c>
      <c r="Y107" s="242" t="b">
        <f t="shared" si="17"/>
        <v>0</v>
      </c>
    </row>
    <row r="108" spans="18:25">
      <c r="R108" s="258" t="str">
        <f>+調査結果表その４!BA44</f>
        <v>5(14)</v>
      </c>
      <c r="S108" s="266" t="s">
        <v>499</v>
      </c>
      <c r="T108" s="266" t="s">
        <v>499</v>
      </c>
      <c r="U108" s="271">
        <f>+報告書第三面!BS14</f>
        <v>0</v>
      </c>
      <c r="V108" s="271">
        <f>+IF(U108=4,(COUNTIF($V$1:V107,"&gt;0")+1),0)</f>
        <v>0</v>
      </c>
      <c r="W108" s="276" t="str">
        <f>+IF(U108=4,INDEX(調査結果表その６!$C$29:$P$40,MATCH($R108,調査結果表その６!$C$29:$C$40,0),13),"")</f>
        <v/>
      </c>
      <c r="X108" s="277" t="str">
        <f t="shared" si="16"/>
        <v/>
      </c>
      <c r="Y108" s="242" t="b">
        <f t="shared" si="17"/>
        <v>0</v>
      </c>
    </row>
    <row r="109" spans="18:25">
      <c r="R109" s="258" t="str">
        <f>+調査結果表その４!BA45</f>
        <v>5(15)</v>
      </c>
      <c r="S109" s="266" t="s">
        <v>499</v>
      </c>
      <c r="T109" s="266" t="s">
        <v>499</v>
      </c>
      <c r="U109" s="271">
        <f>+報告書第三面!BS15</f>
        <v>0</v>
      </c>
      <c r="V109" s="271">
        <f>+IF(U109=4,(COUNTIF($V$1:V108,"&gt;0")+1),0)</f>
        <v>0</v>
      </c>
      <c r="W109" s="276" t="str">
        <f>+IF(U109=4,INDEX(調査結果表その６!$C$29:$P$40,MATCH($R109,調査結果表その６!$C$29:$C$40,0),13),"")</f>
        <v/>
      </c>
      <c r="X109" s="277" t="str">
        <f t="shared" si="16"/>
        <v/>
      </c>
      <c r="Y109" s="242" t="b">
        <f t="shared" si="17"/>
        <v>0</v>
      </c>
    </row>
    <row r="110" spans="18:25">
      <c r="R110" s="258" t="str">
        <f>+調査結果表その４!BA46</f>
        <v>5(16)</v>
      </c>
      <c r="S110" s="266" t="s">
        <v>499</v>
      </c>
      <c r="T110" s="266" t="s">
        <v>499</v>
      </c>
      <c r="U110" s="271">
        <f>+報告書第三面!BS16</f>
        <v>0</v>
      </c>
      <c r="V110" s="271">
        <f>+IF(U110=4,(COUNTIF($V$1:V109,"&gt;0")+1),0)</f>
        <v>0</v>
      </c>
      <c r="W110" s="276" t="str">
        <f>+IF(U110=4,INDEX(調査結果表その６!$C$29:$P$40,MATCH($R110,調査結果表その６!$C$29:$C$40,0),13),"")</f>
        <v/>
      </c>
      <c r="X110" s="277" t="str">
        <f t="shared" si="16"/>
        <v/>
      </c>
      <c r="Y110" s="242" t="b">
        <f t="shared" si="17"/>
        <v>0</v>
      </c>
    </row>
    <row r="111" spans="18:25">
      <c r="R111" s="258" t="str">
        <f>+調査結果表その４!BA47</f>
        <v>5(17)</v>
      </c>
      <c r="S111" s="266" t="s">
        <v>499</v>
      </c>
      <c r="T111" s="266" t="s">
        <v>499</v>
      </c>
      <c r="U111" s="271">
        <f>+報告書第三面!BS17</f>
        <v>0</v>
      </c>
      <c r="V111" s="271">
        <f>+IF(U111=4,(COUNTIF($V$1:V110,"&gt;0")+1),0)</f>
        <v>0</v>
      </c>
      <c r="W111" s="276" t="str">
        <f>+IF(U111=4,INDEX(調査結果表その６!$C$29:$P$40,MATCH($R111,調査結果表その６!$C$29:$C$40,0),13),"")</f>
        <v/>
      </c>
      <c r="X111" s="277" t="str">
        <f t="shared" si="16"/>
        <v/>
      </c>
      <c r="Y111" s="242" t="b">
        <f t="shared" si="17"/>
        <v>0</v>
      </c>
    </row>
    <row r="112" spans="18:25">
      <c r="R112" s="258" t="str">
        <f>+調査結果表その５!BA15</f>
        <v>5(18)</v>
      </c>
      <c r="S112" s="266" t="s">
        <v>499</v>
      </c>
      <c r="T112" s="266" t="s">
        <v>504</v>
      </c>
      <c r="U112" s="271">
        <f>+報告書第三面!BS18</f>
        <v>0</v>
      </c>
      <c r="V112" s="271">
        <f>+IF(U112=4,(COUNTIF($V$1:V111,"&gt;0")+1),0)</f>
        <v>0</v>
      </c>
      <c r="W112" s="276" t="str">
        <f>+IF(U112=4,INDEX(調査結果表その６!$C$29:$P$40,MATCH($R112,調査結果表その６!$C$29:$C$40,0),13),"")</f>
        <v/>
      </c>
      <c r="X112" s="277" t="str">
        <f t="shared" si="16"/>
        <v/>
      </c>
      <c r="Y112" s="242" t="b">
        <f t="shared" si="17"/>
        <v>0</v>
      </c>
    </row>
    <row r="113" spans="18:25">
      <c r="R113" s="258" t="str">
        <f>+調査結果表その５!BA16</f>
        <v>5(19)</v>
      </c>
      <c r="S113" s="266" t="s">
        <v>499</v>
      </c>
      <c r="T113" s="266" t="s">
        <v>505</v>
      </c>
      <c r="U113" s="271">
        <f>+報告書第三面!BS19</f>
        <v>0</v>
      </c>
      <c r="V113" s="271">
        <f>+IF(U113=4,(COUNTIF($V$1:V112,"&gt;0")+1),0)</f>
        <v>0</v>
      </c>
      <c r="W113" s="276" t="str">
        <f>+IF(U113=4,INDEX(調査結果表その６!$C$29:$P$40,MATCH($R113,調査結果表その６!$C$29:$C$40,0),13),"")</f>
        <v/>
      </c>
      <c r="X113" s="277" t="str">
        <f t="shared" si="16"/>
        <v/>
      </c>
      <c r="Y113" s="242" t="b">
        <f t="shared" si="17"/>
        <v>0</v>
      </c>
    </row>
    <row r="114" spans="18:25">
      <c r="R114" s="258" t="str">
        <f>+調査結果表その５!BA17</f>
        <v>5(20)</v>
      </c>
      <c r="S114" s="266" t="s">
        <v>499</v>
      </c>
      <c r="T114" s="266" t="s">
        <v>505</v>
      </c>
      <c r="U114" s="271">
        <f>+報告書第三面!BS20</f>
        <v>0</v>
      </c>
      <c r="V114" s="271">
        <f>+IF(U114=4,(COUNTIF($V$1:V113,"&gt;0")+1),0)</f>
        <v>0</v>
      </c>
      <c r="W114" s="276" t="str">
        <f>+IF(U114=4,INDEX(調査結果表その６!$C$29:$P$40,MATCH($R114,調査結果表その６!$C$29:$C$40,0),13),"")</f>
        <v/>
      </c>
      <c r="X114" s="277" t="str">
        <f t="shared" si="16"/>
        <v/>
      </c>
      <c r="Y114" s="242" t="b">
        <f t="shared" si="17"/>
        <v>0</v>
      </c>
    </row>
    <row r="115" spans="18:25">
      <c r="R115" s="258" t="str">
        <f>+調査結果表その５!BA18</f>
        <v>5(21)</v>
      </c>
      <c r="S115" s="266" t="s">
        <v>499</v>
      </c>
      <c r="T115" s="266" t="s">
        <v>508</v>
      </c>
      <c r="U115" s="271">
        <f>+報告書第三面!BS21</f>
        <v>0</v>
      </c>
      <c r="V115" s="271">
        <f>+IF(U115=4,(COUNTIF($V$1:V114,"&gt;0")+1),0)</f>
        <v>0</v>
      </c>
      <c r="W115" s="276" t="str">
        <f>+IF(U115=4,INDEX(調査結果表その６!$C$29:$P$40,MATCH($R115,調査結果表その６!$C$29:$C$40,0),13),"")</f>
        <v/>
      </c>
      <c r="X115" s="277" t="str">
        <f t="shared" si="16"/>
        <v/>
      </c>
      <c r="Y115" s="242" t="b">
        <f t="shared" si="17"/>
        <v>0</v>
      </c>
    </row>
    <row r="116" spans="18:25">
      <c r="R116" s="258" t="str">
        <f>+調査結果表その５!BA19</f>
        <v>5(22)</v>
      </c>
      <c r="S116" s="266" t="s">
        <v>499</v>
      </c>
      <c r="T116" s="266" t="s">
        <v>508</v>
      </c>
      <c r="U116" s="271">
        <f>+報告書第三面!BS22</f>
        <v>0</v>
      </c>
      <c r="V116" s="271">
        <f>+IF(U116=4,(COUNTIF($V$1:V115,"&gt;0")+1),0)</f>
        <v>0</v>
      </c>
      <c r="W116" s="276" t="str">
        <f>+IF(U116=4,INDEX(調査結果表その６!$C$29:$P$40,MATCH($R116,調査結果表その６!$C$29:$C$40,0),13),"")</f>
        <v/>
      </c>
      <c r="X116" s="277" t="str">
        <f t="shared" si="16"/>
        <v/>
      </c>
      <c r="Y116" s="242" t="b">
        <f t="shared" si="17"/>
        <v>0</v>
      </c>
    </row>
    <row r="117" spans="18:25">
      <c r="R117" s="258" t="str">
        <f>+調査結果表その５!BA20</f>
        <v>5(23)</v>
      </c>
      <c r="S117" s="266" t="s">
        <v>499</v>
      </c>
      <c r="T117" s="266" t="s">
        <v>508</v>
      </c>
      <c r="U117" s="271">
        <f>+報告書第三面!BS23</f>
        <v>0</v>
      </c>
      <c r="V117" s="271">
        <f>+IF(U117=4,(COUNTIF($V$1:V116,"&gt;0")+1),0)</f>
        <v>0</v>
      </c>
      <c r="W117" s="276" t="str">
        <f>+IF(U117=4,INDEX(調査結果表その６!$C$29:$P$40,MATCH($R117,調査結果表その６!$C$29:$C$40,0),13),"")</f>
        <v/>
      </c>
      <c r="X117" s="277" t="str">
        <f t="shared" si="16"/>
        <v/>
      </c>
      <c r="Y117" s="242" t="b">
        <f t="shared" si="17"/>
        <v>0</v>
      </c>
    </row>
    <row r="118" spans="18:25">
      <c r="R118" s="258" t="str">
        <f>+調査結果表その５!BA21</f>
        <v>5(24)</v>
      </c>
      <c r="S118" s="266" t="s">
        <v>499</v>
      </c>
      <c r="T118" s="266" t="s">
        <v>508</v>
      </c>
      <c r="U118" s="271">
        <f>+報告書第三面!BS24</f>
        <v>0</v>
      </c>
      <c r="V118" s="271">
        <f>+IF(U118=4,(COUNTIF($V$1:V117,"&gt;0")+1),0)</f>
        <v>0</v>
      </c>
      <c r="W118" s="276" t="str">
        <f>+IF(U118=4,INDEX(調査結果表その６!$C$29:$P$40,MATCH($R118,調査結果表その６!$C$29:$C$40,0),13),"")</f>
        <v/>
      </c>
      <c r="X118" s="277" t="str">
        <f t="shared" si="16"/>
        <v/>
      </c>
      <c r="Y118" s="242" t="b">
        <f t="shared" si="17"/>
        <v>0</v>
      </c>
    </row>
    <row r="119" spans="18:25">
      <c r="R119" s="258" t="str">
        <f>+調査結果表その５!BA22</f>
        <v>5(25)</v>
      </c>
      <c r="S119" s="266" t="s">
        <v>87</v>
      </c>
      <c r="T119" s="266" t="s">
        <v>512</v>
      </c>
      <c r="U119" s="271">
        <f>+報告書第三面!BS25</f>
        <v>0</v>
      </c>
      <c r="V119" s="271">
        <f>+IF(U119=4,(COUNTIF($V$1:V118,"&gt;0")+1),0)</f>
        <v>0</v>
      </c>
      <c r="W119" s="276" t="str">
        <f>+IF(U119=4,INDEX(調査結果表その６!$C$29:$P$40,MATCH($R119,調査結果表その６!$C$29:$C$40,0),13),"")</f>
        <v/>
      </c>
      <c r="X119" s="277" t="str">
        <f t="shared" si="16"/>
        <v/>
      </c>
      <c r="Y119" s="242" t="b">
        <f t="shared" si="17"/>
        <v>0</v>
      </c>
    </row>
    <row r="120" spans="18:25">
      <c r="R120" s="258" t="str">
        <f>+調査結果表その５!BA23</f>
        <v>5(26)</v>
      </c>
      <c r="S120" s="266" t="s">
        <v>87</v>
      </c>
      <c r="T120" s="266" t="s">
        <v>512</v>
      </c>
      <c r="U120" s="271">
        <f>+報告書第三面!BS26</f>
        <v>0</v>
      </c>
      <c r="V120" s="271">
        <f>+IF(U120=4,(COUNTIF($V$1:V119,"&gt;0")+1),0)</f>
        <v>0</v>
      </c>
      <c r="W120" s="276" t="str">
        <f>+IF(U120=4,INDEX(調査結果表その６!$C$29:$P$40,MATCH($R120,調査結果表その６!$C$29:$C$40,0),13),"")</f>
        <v/>
      </c>
      <c r="X120" s="277" t="str">
        <f t="shared" si="16"/>
        <v/>
      </c>
      <c r="Y120" s="242" t="b">
        <f t="shared" si="17"/>
        <v>0</v>
      </c>
    </row>
    <row r="121" spans="18:25">
      <c r="R121" s="258" t="str">
        <f>+調査結果表その５!BA24</f>
        <v>5(27)</v>
      </c>
      <c r="S121" s="266" t="s">
        <v>87</v>
      </c>
      <c r="T121" s="266" t="s">
        <v>180</v>
      </c>
      <c r="U121" s="271">
        <f>+報告書第三面!BS27</f>
        <v>0</v>
      </c>
      <c r="V121" s="271">
        <f>+IF(U121=4,(COUNTIF($V$1:V120,"&gt;0")+1),0)</f>
        <v>0</v>
      </c>
      <c r="W121" s="276" t="str">
        <f>+IF(U121=4,INDEX(調査結果表その６!$C$29:$P$40,MATCH($R121,調査結果表その６!$C$29:$C$40,0),13),"")</f>
        <v/>
      </c>
      <c r="X121" s="277" t="str">
        <f t="shared" si="16"/>
        <v/>
      </c>
      <c r="Y121" s="242" t="b">
        <f t="shared" si="17"/>
        <v>0</v>
      </c>
    </row>
    <row r="122" spans="18:25">
      <c r="R122" s="258" t="str">
        <f>+調査結果表その５!BA25</f>
        <v>5(28)</v>
      </c>
      <c r="S122" s="266" t="s">
        <v>87</v>
      </c>
      <c r="T122" s="266" t="s">
        <v>180</v>
      </c>
      <c r="U122" s="271">
        <f>+報告書第三面!BS28</f>
        <v>0</v>
      </c>
      <c r="V122" s="271">
        <f>+IF(U122=4,(COUNTIF($V$1:V121,"&gt;0")+1),0)</f>
        <v>0</v>
      </c>
      <c r="W122" s="276" t="str">
        <f>+IF(U122=4,INDEX(調査結果表その６!$C$29:$P$40,MATCH($R122,調査結果表その６!$C$29:$C$40,0),13),"")</f>
        <v/>
      </c>
      <c r="X122" s="277" t="str">
        <f t="shared" si="16"/>
        <v/>
      </c>
      <c r="Y122" s="242" t="b">
        <f t="shared" si="17"/>
        <v>0</v>
      </c>
    </row>
    <row r="123" spans="18:25">
      <c r="R123" s="258" t="str">
        <f>+調査結果表その５!BA26</f>
        <v>5(29)</v>
      </c>
      <c r="S123" s="266" t="s">
        <v>952</v>
      </c>
      <c r="T123" s="266" t="s">
        <v>1032</v>
      </c>
      <c r="U123" s="271">
        <f>+報告書第三面!BS29</f>
        <v>0</v>
      </c>
      <c r="V123" s="271">
        <f>+IF(U123=4,(COUNTIF($V$1:V122,"&gt;0")+1),0)</f>
        <v>0</v>
      </c>
      <c r="W123" s="276" t="str">
        <f>+IF(U123=4,INDEX(調査結果表その６!$C$29:$P$40,MATCH($R123,調査結果表その６!$C$29:$C$40,0),13),"")</f>
        <v/>
      </c>
      <c r="X123" s="277" t="str">
        <f t="shared" si="16"/>
        <v/>
      </c>
      <c r="Y123" s="242" t="b">
        <f t="shared" si="17"/>
        <v>0</v>
      </c>
    </row>
    <row r="124" spans="18:25">
      <c r="R124" s="258" t="str">
        <f>+調査結果表その５!BA27</f>
        <v>5(30)</v>
      </c>
      <c r="S124" s="266" t="s">
        <v>952</v>
      </c>
      <c r="T124" s="266" t="s">
        <v>1032</v>
      </c>
      <c r="U124" s="271">
        <f>+報告書第三面!BS30</f>
        <v>0</v>
      </c>
      <c r="V124" s="271">
        <f>+IF(U124=4,(COUNTIF($V$1:V123,"&gt;0")+1),0)</f>
        <v>0</v>
      </c>
      <c r="W124" s="276" t="str">
        <f>+IF(U124=4,INDEX(調査結果表その６!$C$29:$P$40,MATCH($R124,調査結果表その６!$C$29:$C$40,0),13),"")</f>
        <v/>
      </c>
      <c r="X124" s="277" t="str">
        <f t="shared" si="16"/>
        <v/>
      </c>
      <c r="Y124" s="242" t="b">
        <f t="shared" si="17"/>
        <v>0</v>
      </c>
    </row>
    <row r="125" spans="18:25">
      <c r="R125" s="258" t="str">
        <f>+調査結果表その５!BA28</f>
        <v>5(31)</v>
      </c>
      <c r="S125" s="266" t="s">
        <v>952</v>
      </c>
      <c r="T125" s="266" t="s">
        <v>1033</v>
      </c>
      <c r="U125" s="271">
        <f>+報告書第三面!BS31</f>
        <v>0</v>
      </c>
      <c r="V125" s="271">
        <f>+IF(U125=4,(COUNTIF($V$1:V124,"&gt;0")+1),0)</f>
        <v>0</v>
      </c>
      <c r="W125" s="276" t="str">
        <f>+IF(U125=4,INDEX(調査結果表その６!$C$29:$P$40,MATCH($R125,調査結果表その６!$C$29:$C$40,0),13),"")</f>
        <v/>
      </c>
      <c r="X125" s="277" t="str">
        <f t="shared" si="16"/>
        <v/>
      </c>
      <c r="Y125" s="242" t="b">
        <f t="shared" si="17"/>
        <v>0</v>
      </c>
    </row>
    <row r="126" spans="18:25">
      <c r="R126" s="258" t="str">
        <f>+調査結果表その５!BA29</f>
        <v>5(32)</v>
      </c>
      <c r="S126" s="266" t="s">
        <v>952</v>
      </c>
      <c r="T126" s="266" t="s">
        <v>1033</v>
      </c>
      <c r="U126" s="271">
        <f>+報告書第三面!BS32</f>
        <v>0</v>
      </c>
      <c r="V126" s="271">
        <f>+IF(U126=4,(COUNTIF($V$1:V125,"&gt;0")+1),0)</f>
        <v>0</v>
      </c>
      <c r="W126" s="276" t="str">
        <f>+IF(U126=4,INDEX(調査結果表その６!$C$29:$P$40,MATCH($R126,調査結果表その６!$C$29:$C$40,0),13),"")</f>
        <v/>
      </c>
      <c r="X126" s="277" t="str">
        <f t="shared" si="16"/>
        <v/>
      </c>
      <c r="Y126" s="242" t="b">
        <f t="shared" si="17"/>
        <v>0</v>
      </c>
    </row>
    <row r="127" spans="18:25">
      <c r="R127" s="258" t="str">
        <f>+調査結果表その５!BA30</f>
        <v>5(33)</v>
      </c>
      <c r="S127" s="266" t="s">
        <v>952</v>
      </c>
      <c r="T127" s="266" t="s">
        <v>1033</v>
      </c>
      <c r="U127" s="271">
        <f>+報告書第三面!BS33</f>
        <v>0</v>
      </c>
      <c r="V127" s="271">
        <f>+IF(U127=4,(COUNTIF($V$1:V126,"&gt;0")+1),0)</f>
        <v>0</v>
      </c>
      <c r="W127" s="276" t="str">
        <f>+IF(U127=4,INDEX(調査結果表その６!$C$29:$P$40,MATCH($R127,調査結果表その６!$C$29:$C$40,0),13),"")</f>
        <v/>
      </c>
      <c r="X127" s="277" t="str">
        <f t="shared" si="16"/>
        <v/>
      </c>
      <c r="Y127" s="242" t="b">
        <f t="shared" si="17"/>
        <v>0</v>
      </c>
    </row>
    <row r="128" spans="18:25">
      <c r="R128" s="258" t="str">
        <f>+調査結果表その５!BA31</f>
        <v>5(34)</v>
      </c>
      <c r="S128" s="266" t="s">
        <v>952</v>
      </c>
      <c r="T128" s="266" t="s">
        <v>1033</v>
      </c>
      <c r="U128" s="271">
        <f>+報告書第三面!BS34</f>
        <v>0</v>
      </c>
      <c r="V128" s="271">
        <f>+IF(U128=4,(COUNTIF($V$1:V127,"&gt;0")+1),0)</f>
        <v>0</v>
      </c>
      <c r="W128" s="276" t="str">
        <f>+IF(U128=4,INDEX(調査結果表その６!$C$29:$P$40,MATCH($R128,調査結果表その６!$C$29:$C$40,0),13),"")</f>
        <v/>
      </c>
      <c r="X128" s="277" t="str">
        <f t="shared" si="16"/>
        <v/>
      </c>
      <c r="Y128" s="242" t="b">
        <f t="shared" si="17"/>
        <v>0</v>
      </c>
    </row>
    <row r="129" spans="18:25">
      <c r="R129" s="258" t="str">
        <f>+調査結果表その５!BA32</f>
        <v>5(35)</v>
      </c>
      <c r="S129" s="266" t="s">
        <v>952</v>
      </c>
      <c r="T129" s="266" t="s">
        <v>1034</v>
      </c>
      <c r="U129" s="271">
        <f>+報告書第三面!BS35</f>
        <v>0</v>
      </c>
      <c r="V129" s="271">
        <f>+IF(U129=4,(COUNTIF($V$1:V128,"&gt;0")+1),0)</f>
        <v>0</v>
      </c>
      <c r="W129" s="276" t="str">
        <f>+IF(U129=4,INDEX(調査結果表その６!$C$29:$P$40,MATCH($R129,調査結果表その６!$C$29:$C$40,0),13),"")</f>
        <v/>
      </c>
      <c r="X129" s="277" t="str">
        <f t="shared" si="16"/>
        <v/>
      </c>
      <c r="Y129" s="242" t="b">
        <f t="shared" si="17"/>
        <v>0</v>
      </c>
    </row>
    <row r="130" spans="18:25" ht="19.2">
      <c r="R130" s="258" t="str">
        <f>+調査結果表その５!BA35</f>
        <v>6(1)</v>
      </c>
      <c r="S130" s="266" t="s">
        <v>89</v>
      </c>
      <c r="T130" s="266" t="s">
        <v>1035</v>
      </c>
      <c r="U130" s="271">
        <f>+報告書第三面!BU1</f>
        <v>0</v>
      </c>
      <c r="V130" s="271">
        <f>+IF(U130=4,(COUNTIF($V$1:V129,"&gt;0")+1),0)</f>
        <v>0</v>
      </c>
      <c r="W130" s="276" t="str">
        <f>+IF(U130=4,INDEX(調査結果表その６!$C$29:$P$40,MATCH($R130,調査結果表その６!$C$29:$C$40,0),13),"")</f>
        <v/>
      </c>
      <c r="X130" s="277" t="str">
        <f t="shared" ref="X130:X148" si="18">+IF(ISTEXT(W130),"",IF(W130&gt;0,W130,""))</f>
        <v/>
      </c>
      <c r="Y130" s="242" t="b">
        <f t="shared" si="17"/>
        <v>0</v>
      </c>
    </row>
    <row r="131" spans="18:25" ht="19.2">
      <c r="R131" s="258" t="str">
        <f>+調査結果表その５!BA36</f>
        <v>6(2)</v>
      </c>
      <c r="S131" s="266" t="s">
        <v>89</v>
      </c>
      <c r="T131" s="266" t="s">
        <v>1035</v>
      </c>
      <c r="U131" s="271">
        <f>+報告書第三面!BU2</f>
        <v>0</v>
      </c>
      <c r="V131" s="271">
        <f>+IF(U131=4,(COUNTIF($V$1:V130,"&gt;0")+1),0)</f>
        <v>0</v>
      </c>
      <c r="W131" s="276" t="str">
        <f>+IF(U131=4,INDEX(調査結果表その６!$C$29:$P$40,MATCH($R131,調査結果表その６!$C$29:$C$40,0),13),"")</f>
        <v/>
      </c>
      <c r="X131" s="277" t="str">
        <f t="shared" si="18"/>
        <v/>
      </c>
      <c r="Y131" s="242" t="b">
        <f t="shared" ref="Y131:Y148" si="19">+IF(X131="",FALSE,TRUE)</f>
        <v>0</v>
      </c>
    </row>
    <row r="132" spans="18:25" ht="19.2">
      <c r="R132" s="258" t="str">
        <f>+調査結果表その５!BA37</f>
        <v>6(3)</v>
      </c>
      <c r="S132" s="266" t="s">
        <v>89</v>
      </c>
      <c r="T132" s="266" t="s">
        <v>1035</v>
      </c>
      <c r="U132" s="271">
        <f>+報告書第三面!BU3</f>
        <v>0</v>
      </c>
      <c r="V132" s="271">
        <f>+IF(U132=4,(COUNTIF($V$1:V131,"&gt;0")+1),0)</f>
        <v>0</v>
      </c>
      <c r="W132" s="276" t="str">
        <f>+IF(U132=4,INDEX(調査結果表その６!$C$29:$P$40,MATCH($R132,調査結果表その６!$C$29:$C$40,0),13),"")</f>
        <v/>
      </c>
      <c r="X132" s="277" t="str">
        <f t="shared" si="18"/>
        <v/>
      </c>
      <c r="Y132" s="242" t="b">
        <f t="shared" si="19"/>
        <v>0</v>
      </c>
    </row>
    <row r="133" spans="18:25" ht="19.2">
      <c r="R133" s="258" t="str">
        <f>+調査結果表その５!BA38</f>
        <v>6(4)</v>
      </c>
      <c r="S133" s="266" t="s">
        <v>89</v>
      </c>
      <c r="T133" s="266" t="s">
        <v>1035</v>
      </c>
      <c r="U133" s="271">
        <f>+報告書第三面!BU4</f>
        <v>0</v>
      </c>
      <c r="V133" s="271">
        <f>+IF(U133=4,(COUNTIF($V$1:V132,"&gt;0")+1),0)</f>
        <v>0</v>
      </c>
      <c r="W133" s="276" t="str">
        <f>+IF(U133=4,INDEX(調査結果表その６!$C$29:$P$40,MATCH($R133,調査結果表その６!$C$29:$C$40,0),13),"")</f>
        <v/>
      </c>
      <c r="X133" s="277" t="str">
        <f t="shared" si="18"/>
        <v/>
      </c>
      <c r="Y133" s="242" t="b">
        <f t="shared" si="19"/>
        <v>0</v>
      </c>
    </row>
    <row r="134" spans="18:25" ht="19.2">
      <c r="R134" s="258" t="str">
        <f>+調査結果表その５!BA39</f>
        <v>6(5)</v>
      </c>
      <c r="S134" s="266" t="s">
        <v>89</v>
      </c>
      <c r="T134" s="266" t="s">
        <v>1035</v>
      </c>
      <c r="U134" s="271">
        <f>+報告書第三面!BU5</f>
        <v>0</v>
      </c>
      <c r="V134" s="271">
        <f>+IF(U134=4,(COUNTIF($V$1:V133,"&gt;0")+1),0)</f>
        <v>0</v>
      </c>
      <c r="W134" s="276" t="str">
        <f>+IF(U134=4,INDEX(調査結果表その６!$C$29:$P$40,MATCH($R134,調査結果表その６!$C$29:$C$40,0),13),"")</f>
        <v/>
      </c>
      <c r="X134" s="277" t="str">
        <f t="shared" si="18"/>
        <v/>
      </c>
      <c r="Y134" s="242" t="b">
        <f t="shared" si="19"/>
        <v>0</v>
      </c>
    </row>
    <row r="135" spans="18:25" ht="19.2">
      <c r="R135" s="258" t="str">
        <f>+調査結果表その５!BA40</f>
        <v>6(6)</v>
      </c>
      <c r="S135" s="266" t="s">
        <v>89</v>
      </c>
      <c r="T135" s="266" t="s">
        <v>1035</v>
      </c>
      <c r="U135" s="271">
        <f>+報告書第三面!BU6</f>
        <v>0</v>
      </c>
      <c r="V135" s="271">
        <f>+IF(U135=4,(COUNTIF($V$1:V134,"&gt;0")+1),0)</f>
        <v>0</v>
      </c>
      <c r="W135" s="276" t="str">
        <f>+IF(U135=4,INDEX(調査結果表その６!$C$29:$P$40,MATCH($R135,調査結果表その６!$C$29:$C$40,0),13),"")</f>
        <v/>
      </c>
      <c r="X135" s="277" t="str">
        <f t="shared" si="18"/>
        <v/>
      </c>
      <c r="Y135" s="242" t="b">
        <f t="shared" si="19"/>
        <v>0</v>
      </c>
    </row>
    <row r="136" spans="18:25" ht="19.2">
      <c r="R136" s="258" t="str">
        <f>+調査結果表その５!BA41</f>
        <v>6(7)</v>
      </c>
      <c r="S136" s="266" t="s">
        <v>89</v>
      </c>
      <c r="T136" s="266" t="s">
        <v>532</v>
      </c>
      <c r="U136" s="271">
        <f>+報告書第三面!BU7</f>
        <v>0</v>
      </c>
      <c r="V136" s="271">
        <f>+IF(U136=4,(COUNTIF($V$1:V135,"&gt;0")+1),0)</f>
        <v>0</v>
      </c>
      <c r="W136" s="276" t="str">
        <f>+IF(U136=4,INDEX(調査結果表その６!$C$29:$P$40,MATCH($R136,調査結果表その６!$C$29:$C$40,0),13),"")</f>
        <v/>
      </c>
      <c r="X136" s="277" t="str">
        <f t="shared" si="18"/>
        <v/>
      </c>
      <c r="Y136" s="242" t="b">
        <f t="shared" si="19"/>
        <v>0</v>
      </c>
    </row>
    <row r="137" spans="18:25" ht="19.2">
      <c r="R137" s="258" t="str">
        <f>+調査結果表その５!BA42</f>
        <v>6(8)</v>
      </c>
      <c r="S137" s="266" t="s">
        <v>89</v>
      </c>
      <c r="T137" s="266" t="s">
        <v>532</v>
      </c>
      <c r="U137" s="271">
        <f>+報告書第三面!BU8</f>
        <v>0</v>
      </c>
      <c r="V137" s="271">
        <f>+IF(U137=4,(COUNTIF($V$1:V136,"&gt;0")+1),0)</f>
        <v>0</v>
      </c>
      <c r="W137" s="276" t="str">
        <f>+IF(U137=4,INDEX(調査結果表その６!$C$29:$P$40,MATCH($R137,調査結果表その６!$C$29:$C$40,0),13),"")</f>
        <v/>
      </c>
      <c r="X137" s="277" t="str">
        <f t="shared" si="18"/>
        <v/>
      </c>
      <c r="Y137" s="242" t="b">
        <f t="shared" si="19"/>
        <v>0</v>
      </c>
    </row>
    <row r="138" spans="18:25">
      <c r="R138" s="258" t="e">
        <f>+調査結果表その６!#REF!</f>
        <v>#REF!</v>
      </c>
      <c r="S138" s="266" t="s">
        <v>90</v>
      </c>
      <c r="T138" s="266" t="s">
        <v>533</v>
      </c>
      <c r="U138" s="271">
        <f>+報告書第三面!BU9</f>
        <v>0</v>
      </c>
      <c r="V138" s="271">
        <f>+IF(U138=4,(COUNTIF($V$1:V137,"&gt;0")+1),0)</f>
        <v>0</v>
      </c>
      <c r="W138" s="276" t="str">
        <f>+IF(U138=4,INDEX(調査結果表その６!$C$29:$P$40,MATCH($R138,調査結果表その６!$C$29:$C$40,0),13),"")</f>
        <v/>
      </c>
      <c r="X138" s="277" t="str">
        <f t="shared" si="18"/>
        <v/>
      </c>
      <c r="Y138" s="242" t="b">
        <f t="shared" si="19"/>
        <v>0</v>
      </c>
    </row>
    <row r="139" spans="18:25">
      <c r="R139" s="258" t="e">
        <f>+調査結果表その６!#REF!</f>
        <v>#REF!</v>
      </c>
      <c r="S139" s="266" t="s">
        <v>90</v>
      </c>
      <c r="T139" s="266" t="s">
        <v>533</v>
      </c>
      <c r="U139" s="271">
        <f>+報告書第三面!BU10</f>
        <v>0</v>
      </c>
      <c r="V139" s="271">
        <f>+IF(U139=4,(COUNTIF($V$1:V138,"&gt;0")+1),0)</f>
        <v>0</v>
      </c>
      <c r="W139" s="276" t="str">
        <f>+IF(U139=4,INDEX(調査結果表その６!$C$29:$P$40,MATCH($R139,調査結果表その６!$C$29:$C$40,0),13),"")</f>
        <v/>
      </c>
      <c r="X139" s="277" t="str">
        <f t="shared" si="18"/>
        <v/>
      </c>
      <c r="Y139" s="242" t="b">
        <f t="shared" si="19"/>
        <v>0</v>
      </c>
    </row>
    <row r="140" spans="18:25" ht="19.2">
      <c r="R140" s="258" t="e">
        <f>+調査結果表その６!#REF!</f>
        <v>#REF!</v>
      </c>
      <c r="S140" s="266" t="s">
        <v>90</v>
      </c>
      <c r="T140" s="266" t="s">
        <v>1036</v>
      </c>
      <c r="U140" s="271">
        <f>+報告書第三面!BU11</f>
        <v>0</v>
      </c>
      <c r="V140" s="271">
        <f>+IF(U140=4,(COUNTIF($V$1:V139,"&gt;0")+1),0)</f>
        <v>0</v>
      </c>
      <c r="W140" s="276" t="str">
        <f>+IF(U140=4,INDEX(調査結果表その６!$C$29:$P$40,MATCH($R140,調査結果表その６!$C$29:$C$40,0),13),"")</f>
        <v/>
      </c>
      <c r="X140" s="277" t="str">
        <f t="shared" si="18"/>
        <v/>
      </c>
      <c r="Y140" s="242" t="b">
        <f t="shared" si="19"/>
        <v>0</v>
      </c>
    </row>
    <row r="141" spans="18:25" ht="19.2">
      <c r="R141" s="258" t="e">
        <f>+調査結果表その６!#REF!</f>
        <v>#REF!</v>
      </c>
      <c r="S141" s="266" t="s">
        <v>90</v>
      </c>
      <c r="T141" s="266" t="s">
        <v>1036</v>
      </c>
      <c r="U141" s="271">
        <f>+報告書第三面!BU12</f>
        <v>0</v>
      </c>
      <c r="V141" s="271">
        <f>+IF(U141=4,(COUNTIF($V$1:V140,"&gt;0")+1),0)</f>
        <v>0</v>
      </c>
      <c r="W141" s="276" t="str">
        <f>+IF(U141=4,INDEX(調査結果表その６!$C$29:$P$40,MATCH($R141,調査結果表その６!$C$29:$C$40,0),13),"")</f>
        <v/>
      </c>
      <c r="X141" s="277" t="str">
        <f t="shared" si="18"/>
        <v/>
      </c>
      <c r="Y141" s="242" t="b">
        <f t="shared" si="19"/>
        <v>0</v>
      </c>
    </row>
    <row r="142" spans="18:25">
      <c r="R142" s="258" t="e">
        <f>+調査結果表その６!#REF!</f>
        <v>#REF!</v>
      </c>
      <c r="S142" s="266" t="s">
        <v>91</v>
      </c>
      <c r="T142" s="266" t="s">
        <v>1042</v>
      </c>
      <c r="U142" s="271">
        <f>+報告書第三面!BU13</f>
        <v>0</v>
      </c>
      <c r="V142" s="271">
        <f>+IF(U142=4,(COUNTIF($V$1:V141,"&gt;0")+1),0)</f>
        <v>0</v>
      </c>
      <c r="W142" s="276" t="str">
        <f>+IF(U142=4,INDEX(調査結果表その６!$C$29:$P$40,MATCH($R142,調査結果表その６!$C$29:$C$40,0),13),"")</f>
        <v/>
      </c>
      <c r="X142" s="277" t="str">
        <f t="shared" si="18"/>
        <v/>
      </c>
      <c r="Y142" s="242" t="b">
        <f t="shared" si="19"/>
        <v>0</v>
      </c>
    </row>
    <row r="143" spans="18:25">
      <c r="R143" s="258" t="str">
        <f>+調査結果表その６!BA15</f>
        <v>6(14)</v>
      </c>
      <c r="S143" s="266" t="s">
        <v>92</v>
      </c>
      <c r="T143" s="266" t="s">
        <v>540</v>
      </c>
      <c r="U143" s="271">
        <f>+報告書第三面!BU14</f>
        <v>0</v>
      </c>
      <c r="V143" s="271">
        <f>+IF(U143=4,(COUNTIF($V$1:V142,"&gt;0")+1),0)</f>
        <v>0</v>
      </c>
      <c r="W143" s="276" t="str">
        <f>+IF(U143=4,INDEX(調査結果表その６!$C$29:$P$40,MATCH($R143,調査結果表その６!$C$29:$C$40,0),13),"")</f>
        <v/>
      </c>
      <c r="X143" s="277" t="str">
        <f t="shared" si="18"/>
        <v/>
      </c>
      <c r="Y143" s="242" t="b">
        <f t="shared" si="19"/>
        <v>0</v>
      </c>
    </row>
    <row r="144" spans="18:25">
      <c r="R144" s="258" t="str">
        <f>+調査結果表その６!BA16</f>
        <v>6(15)</v>
      </c>
      <c r="S144" s="266" t="s">
        <v>92</v>
      </c>
      <c r="T144" s="266" t="s">
        <v>540</v>
      </c>
      <c r="U144" s="271">
        <f>+報告書第三面!BU15</f>
        <v>0</v>
      </c>
      <c r="V144" s="271">
        <f>+IF(U144=4,(COUNTIF($V$1:V143,"&gt;0")+1),0)</f>
        <v>0</v>
      </c>
      <c r="W144" s="276" t="str">
        <f>+IF(U144=4,INDEX(調査結果表その６!$C$29:$P$40,MATCH($R144,調査結果表その６!$C$29:$C$40,0),13),"")</f>
        <v/>
      </c>
      <c r="X144" s="277" t="str">
        <f t="shared" si="18"/>
        <v/>
      </c>
      <c r="Y144" s="242" t="b">
        <f t="shared" si="19"/>
        <v>0</v>
      </c>
    </row>
    <row r="145" spans="18:26" ht="19.2">
      <c r="R145" s="258" t="str">
        <f>+調査結果表その６!BA17</f>
        <v>6(16)</v>
      </c>
      <c r="S145" s="266" t="s">
        <v>92</v>
      </c>
      <c r="T145" s="266" t="s">
        <v>542</v>
      </c>
      <c r="U145" s="271">
        <f>+報告書第三面!BU16</f>
        <v>0</v>
      </c>
      <c r="V145" s="271">
        <f>+IF(U145=4,(COUNTIF($V$1:V144,"&gt;0")+1),0)</f>
        <v>0</v>
      </c>
      <c r="W145" s="276" t="str">
        <f>+IF(U145=4,INDEX(調査結果表その６!$C$29:$P$40,MATCH($R145,調査結果表その６!$C$29:$C$40,0),13),"")</f>
        <v/>
      </c>
      <c r="X145" s="277" t="str">
        <f t="shared" si="18"/>
        <v/>
      </c>
      <c r="Y145" s="242" t="b">
        <f t="shared" si="19"/>
        <v>0</v>
      </c>
    </row>
    <row r="146" spans="18:26" ht="19.2">
      <c r="R146" s="258" t="str">
        <f>+調査結果表その６!BA18</f>
        <v>6(17)</v>
      </c>
      <c r="S146" s="266" t="s">
        <v>92</v>
      </c>
      <c r="T146" s="266" t="s">
        <v>542</v>
      </c>
      <c r="U146" s="271">
        <f>+報告書第三面!BU17</f>
        <v>0</v>
      </c>
      <c r="V146" s="271">
        <f>+IF(U146=4,(COUNTIF($V$1:V145,"&gt;0")+1),0)</f>
        <v>0</v>
      </c>
      <c r="W146" s="276" t="str">
        <f>+IF(U146=4,INDEX(調査結果表その６!$C$29:$P$40,MATCH($R146,調査結果表その６!$C$29:$C$40,0),13),"")</f>
        <v/>
      </c>
      <c r="X146" s="277" t="str">
        <f t="shared" si="18"/>
        <v/>
      </c>
      <c r="Y146" s="242" t="b">
        <f t="shared" si="19"/>
        <v>0</v>
      </c>
    </row>
    <row r="147" spans="18:26">
      <c r="R147" s="258" t="str">
        <f>+調査結果表その６!BA19</f>
        <v>6(18)</v>
      </c>
      <c r="S147" s="266" t="s">
        <v>1026</v>
      </c>
      <c r="T147" s="266" t="s">
        <v>544</v>
      </c>
      <c r="U147" s="271">
        <f>+報告書第三面!BU18</f>
        <v>0</v>
      </c>
      <c r="V147" s="271">
        <f>+IF(U147=4,(COUNTIF($V$1:V146,"&gt;0")+1),0)</f>
        <v>0</v>
      </c>
      <c r="W147" s="276" t="str">
        <f>+IF(U147=4,INDEX(調査結果表その６!$C$29:$P$40,MATCH($R147,調査結果表その６!$C$29:$C$40,0),13),"")</f>
        <v/>
      </c>
      <c r="X147" s="277" t="str">
        <f t="shared" si="18"/>
        <v/>
      </c>
      <c r="Y147" s="242" t="b">
        <f t="shared" si="19"/>
        <v>0</v>
      </c>
    </row>
    <row r="148" spans="18:26">
      <c r="R148" s="258" t="str">
        <f>+調査結果表その６!BA20</f>
        <v>6(19)</v>
      </c>
      <c r="S148" s="266" t="s">
        <v>1026</v>
      </c>
      <c r="T148" s="266" t="s">
        <v>546</v>
      </c>
      <c r="U148" s="271">
        <f>+報告書第三面!BU19</f>
        <v>0</v>
      </c>
      <c r="V148" s="271">
        <f>+IF(U148=4,(COUNTIF($V$1:V147,"&gt;0")+1),0)</f>
        <v>0</v>
      </c>
      <c r="W148" s="276" t="str">
        <f>+IF(U148=4,INDEX(調査結果表その６!$C$29:$P$40,MATCH($R148,調査結果表その６!$C$29:$C$40,0),13),"")</f>
        <v/>
      </c>
      <c r="X148" s="277" t="str">
        <f t="shared" si="18"/>
        <v/>
      </c>
      <c r="Y148" s="242" t="b">
        <f t="shared" si="19"/>
        <v>0</v>
      </c>
    </row>
    <row r="152" spans="18:26">
      <c r="Z152" s="289"/>
    </row>
  </sheetData>
  <sheetProtection algorithmName="SHA-512" hashValue="sPBXE9esrZybzZiBw2Bt45ZFR4/kDTa5ffBwGEFEbkK5TOf/EkCg0UteF1EUhvxf6TPffcTr/Mh1ULX3k2X0tQ==" saltValue="VgVNFkGcW0O8+4YtL87hWw==" spinCount="100000" sheet="1" objects="1" scenarios="1" selectLockedCells="1" selectUnlockedCells="1"/>
  <phoneticPr fontId="2"/>
  <conditionalFormatting sqref="A1:I42">
    <cfRule type="expression" dxfId="2" priority="3">
      <formula>MOD(ROW(),2)=0</formula>
    </cfRule>
  </conditionalFormatting>
  <conditionalFormatting sqref="B49:F56">
    <cfRule type="expression" dxfId="1" priority="2">
      <formula>MOD(ROW(),2)=0</formula>
    </cfRule>
  </conditionalFormatting>
  <conditionalFormatting sqref="R1:T148">
    <cfRule type="expression" dxfId="0" priority="1">
      <formula>MOD(ROW(),2)=0</formula>
    </cfRule>
  </conditionalFormatting>
  <printOptions headings="1"/>
  <pageMargins left="0.31496062992125984" right="0" top="0.55118110236220474" bottom="0.35433070866141736" header="0.31496062992125984" footer="0.31496062992125984"/>
  <pageSetup paperSize="9" scale="70" orientation="landscape" r:id="rId1"/>
  <headerFooter>
    <oddFooter>&amp;R&amp;F　&amp;A　&amp;D　&amp;T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Z91"/>
  <sheetViews>
    <sheetView tabSelected="1" view="pageBreakPreview" topLeftCell="A24" zoomScaleNormal="100" zoomScaleSheetLayoutView="145" workbookViewId="0"/>
  </sheetViews>
  <sheetFormatPr defaultColWidth="3" defaultRowHeight="12"/>
  <cols>
    <col min="1" max="1" width="2.44140625" style="12" customWidth="1"/>
    <col min="2" max="2" width="3" style="12" customWidth="1"/>
    <col min="3" max="18" width="3" style="9"/>
    <col min="19" max="19" width="3.21875" style="9" bestFit="1" customWidth="1"/>
    <col min="20" max="20" width="3" style="9"/>
    <col min="21" max="21" width="3.21875" style="9" bestFit="1" customWidth="1"/>
    <col min="22" max="24" width="3" style="9"/>
    <col min="25" max="26" width="3.44140625" style="9" customWidth="1"/>
    <col min="27" max="27" width="3" style="9"/>
    <col min="28" max="28" width="3.77734375" style="9" bestFit="1" customWidth="1"/>
    <col min="29" max="29" width="3" style="9"/>
    <col min="30" max="30" width="3.44140625" style="9" customWidth="1"/>
    <col min="31" max="52" width="3" style="9"/>
    <col min="53" max="78" width="3" style="9" hidden="1" customWidth="1"/>
    <col min="79" max="16384" width="3" style="9"/>
  </cols>
  <sheetData>
    <row r="1" spans="1:31" ht="20.100000000000001" customHeight="1">
      <c r="A1" s="12" t="s">
        <v>222</v>
      </c>
      <c r="L1" s="306" t="s">
        <v>168</v>
      </c>
      <c r="M1" s="306"/>
      <c r="N1" s="306"/>
      <c r="O1" s="306"/>
      <c r="P1" s="306"/>
      <c r="Q1" s="306"/>
      <c r="R1" s="306"/>
      <c r="S1" s="306"/>
      <c r="T1" s="306"/>
      <c r="X1" s="11" t="s">
        <v>169</v>
      </c>
      <c r="Y1" s="304">
        <v>0</v>
      </c>
      <c r="Z1" s="304"/>
      <c r="AA1" s="13" t="s">
        <v>184</v>
      </c>
      <c r="AB1" s="14">
        <v>0</v>
      </c>
      <c r="AC1" s="13" t="s">
        <v>184</v>
      </c>
      <c r="AD1" s="305">
        <v>0</v>
      </c>
      <c r="AE1" s="305"/>
    </row>
    <row r="2" spans="1:31" ht="15" customHeight="1">
      <c r="A2" s="307" t="s">
        <v>170</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row>
    <row r="3" spans="1:31" ht="25.5" customHeight="1">
      <c r="A3" s="308" t="s">
        <v>216</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row>
    <row r="4" spans="1:31" ht="20.100000000000001" customHeight="1">
      <c r="B4" s="309"/>
      <c r="C4" s="309"/>
      <c r="D4" s="309"/>
      <c r="E4" s="309"/>
      <c r="F4" s="309"/>
      <c r="G4" s="309"/>
      <c r="H4" s="309"/>
      <c r="I4" s="9" t="s">
        <v>136</v>
      </c>
      <c r="X4" s="301"/>
      <c r="Y4" s="301"/>
      <c r="Z4" s="10"/>
      <c r="AA4" s="9" t="s">
        <v>149</v>
      </c>
      <c r="AB4" s="10"/>
      <c r="AC4" s="9" t="s">
        <v>197</v>
      </c>
      <c r="AD4" s="10"/>
      <c r="AE4" s="9" t="s">
        <v>226</v>
      </c>
    </row>
    <row r="5" spans="1:31" ht="6" customHeight="1">
      <c r="A5" s="15"/>
      <c r="B5" s="15"/>
      <c r="C5" s="15"/>
      <c r="D5" s="15"/>
    </row>
    <row r="6" spans="1:31" ht="19.5" customHeight="1">
      <c r="D6" s="312" t="s">
        <v>171</v>
      </c>
      <c r="E6" s="312"/>
      <c r="F6" s="312"/>
      <c r="G6" s="312"/>
      <c r="H6" s="310"/>
      <c r="I6" s="310"/>
      <c r="J6" s="310"/>
      <c r="K6" s="310"/>
      <c r="L6" s="310"/>
      <c r="M6" s="310"/>
      <c r="N6" s="310"/>
      <c r="O6" s="310"/>
      <c r="P6" s="310"/>
      <c r="Q6" s="310"/>
      <c r="R6" s="310"/>
      <c r="S6" s="310"/>
      <c r="T6" s="310"/>
      <c r="U6" s="310"/>
      <c r="V6" s="310"/>
      <c r="W6" s="310"/>
      <c r="X6" s="310"/>
      <c r="Y6" s="310"/>
      <c r="Z6" s="310"/>
      <c r="AA6" s="310"/>
      <c r="AB6" s="310"/>
      <c r="AC6" s="310"/>
      <c r="AD6" s="310"/>
      <c r="AE6" s="11"/>
    </row>
    <row r="7" spans="1:31" ht="12" customHeight="1">
      <c r="A7" s="16"/>
      <c r="B7" s="17"/>
      <c r="C7" s="16"/>
      <c r="D7" s="18" t="s">
        <v>217</v>
      </c>
      <c r="E7" s="17"/>
      <c r="F7" s="17"/>
      <c r="G7" s="17"/>
      <c r="H7" s="19"/>
      <c r="I7" s="19"/>
      <c r="J7" s="19"/>
      <c r="K7" s="20"/>
      <c r="O7" s="21"/>
      <c r="P7" s="21"/>
      <c r="Q7" s="21"/>
      <c r="R7" s="21"/>
      <c r="S7" s="21"/>
      <c r="T7" s="22"/>
      <c r="U7" s="17"/>
      <c r="V7" s="17"/>
      <c r="W7" s="17"/>
      <c r="X7" s="17"/>
      <c r="Y7" s="17"/>
      <c r="Z7" s="17"/>
      <c r="AA7" s="17"/>
      <c r="AB7" s="17"/>
      <c r="AC7" s="17"/>
      <c r="AD7" s="17"/>
      <c r="AE7" s="17"/>
    </row>
    <row r="8" spans="1:31" ht="24.9" customHeight="1">
      <c r="A8" s="23"/>
      <c r="B8" s="23"/>
      <c r="C8" s="24"/>
      <c r="D8" s="313" t="s">
        <v>172</v>
      </c>
      <c r="E8" s="313"/>
      <c r="F8" s="313"/>
      <c r="G8" s="313"/>
      <c r="H8" s="311"/>
      <c r="I8" s="311"/>
      <c r="J8" s="311"/>
      <c r="K8" s="311"/>
      <c r="L8" s="311"/>
      <c r="M8" s="311"/>
      <c r="N8" s="311"/>
      <c r="O8" s="311"/>
      <c r="P8" s="311"/>
      <c r="Q8" s="311"/>
      <c r="R8" s="311"/>
      <c r="S8" s="311"/>
      <c r="T8" s="311"/>
      <c r="U8" s="311"/>
      <c r="V8" s="311"/>
      <c r="W8" s="311"/>
      <c r="X8" s="311"/>
      <c r="Y8" s="311"/>
      <c r="Z8" s="311"/>
      <c r="AA8" s="311"/>
      <c r="AB8" s="311"/>
      <c r="AC8" s="311"/>
      <c r="AD8" s="311"/>
      <c r="AE8" s="25"/>
    </row>
    <row r="9" spans="1:31" ht="15" customHeight="1">
      <c r="A9" s="12" t="s">
        <v>400</v>
      </c>
      <c r="B9" s="9"/>
    </row>
    <row r="10" spans="1:31" ht="15" customHeight="1">
      <c r="B10" s="9" t="s">
        <v>399</v>
      </c>
      <c r="E10" s="18"/>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row>
    <row r="11" spans="1:31" ht="15" customHeight="1">
      <c r="B11" s="9" t="s">
        <v>401</v>
      </c>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row>
    <row r="12" spans="1:31" ht="15" customHeight="1">
      <c r="B12" s="9" t="s">
        <v>402</v>
      </c>
      <c r="F12" s="15"/>
      <c r="G12" s="15"/>
      <c r="H12" s="15"/>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row>
    <row r="13" spans="1:31" ht="15" customHeight="1">
      <c r="B13" s="9" t="s">
        <v>403</v>
      </c>
      <c r="E13" s="2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row>
    <row r="14" spans="1:31" ht="15" customHeight="1">
      <c r="B14" s="9" t="s">
        <v>404</v>
      </c>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row>
    <row r="15" spans="1:31" ht="15" customHeight="1">
      <c r="A15" s="26" t="s">
        <v>405</v>
      </c>
      <c r="B15" s="26"/>
      <c r="C15" s="27"/>
      <c r="D15" s="27"/>
      <c r="E15" s="27"/>
      <c r="F15" s="27"/>
      <c r="G15" s="27"/>
      <c r="H15" s="27"/>
    </row>
    <row r="16" spans="1:31" ht="15" customHeight="1">
      <c r="B16" s="9" t="s">
        <v>399</v>
      </c>
      <c r="E16" s="28"/>
      <c r="F16" s="28"/>
      <c r="G16" s="28"/>
      <c r="H16" s="28"/>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row>
    <row r="17" spans="1:31" ht="15" customHeight="1">
      <c r="B17" s="9" t="s">
        <v>401</v>
      </c>
      <c r="E17" s="20"/>
      <c r="F17" s="29"/>
      <c r="G17" s="29"/>
      <c r="H17" s="29"/>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row>
    <row r="18" spans="1:31" ht="15" customHeight="1">
      <c r="B18" s="9" t="s">
        <v>402</v>
      </c>
      <c r="E18" s="20"/>
      <c r="F18" s="29"/>
      <c r="G18" s="29"/>
      <c r="H18" s="29"/>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row>
    <row r="19" spans="1:31" ht="15" customHeight="1">
      <c r="B19" s="9" t="s">
        <v>403</v>
      </c>
      <c r="E19" s="20"/>
      <c r="F19" s="29"/>
      <c r="G19" s="29"/>
      <c r="H19" s="29"/>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row>
    <row r="20" spans="1:31" ht="15" customHeight="1">
      <c r="A20" s="16"/>
      <c r="B20" s="17" t="s">
        <v>404</v>
      </c>
      <c r="C20" s="17"/>
      <c r="D20" s="17"/>
      <c r="E20" s="17"/>
      <c r="F20" s="17"/>
      <c r="G20" s="17"/>
      <c r="H20" s="17"/>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row>
    <row r="21" spans="1:31" ht="12.9" customHeight="1">
      <c r="A21" s="12" t="s">
        <v>406</v>
      </c>
    </row>
    <row r="22" spans="1:31" ht="12.9" customHeight="1">
      <c r="B22" s="12" t="s">
        <v>218</v>
      </c>
    </row>
    <row r="23" spans="1:31" ht="12.9" customHeight="1">
      <c r="B23" s="9" t="s">
        <v>588</v>
      </c>
      <c r="I23" s="11" t="s">
        <v>229</v>
      </c>
      <c r="J23" s="302"/>
      <c r="K23" s="302"/>
      <c r="L23" s="9" t="s">
        <v>230</v>
      </c>
      <c r="Q23" s="11" t="s">
        <v>231</v>
      </c>
      <c r="R23" s="302"/>
      <c r="S23" s="302"/>
      <c r="T23" s="302"/>
      <c r="U23" s="9" t="s">
        <v>227</v>
      </c>
      <c r="Y23" s="11" t="s">
        <v>152</v>
      </c>
      <c r="Z23" s="301"/>
      <c r="AA23" s="301"/>
      <c r="AB23" s="301"/>
      <c r="AC23" s="301"/>
      <c r="AD23" s="301"/>
      <c r="AE23" s="9" t="s">
        <v>153</v>
      </c>
    </row>
    <row r="24" spans="1:31" ht="12.9" customHeight="1">
      <c r="I24" s="9" t="s">
        <v>555</v>
      </c>
      <c r="N24" s="30"/>
      <c r="O24" s="31"/>
      <c r="P24" s="31"/>
      <c r="Q24" s="9" t="s">
        <v>185</v>
      </c>
      <c r="Y24" s="11" t="s">
        <v>152</v>
      </c>
      <c r="Z24" s="301"/>
      <c r="AA24" s="301"/>
      <c r="AB24" s="301"/>
      <c r="AC24" s="301"/>
      <c r="AD24" s="301"/>
      <c r="AE24" s="9" t="s">
        <v>153</v>
      </c>
    </row>
    <row r="25" spans="1:31" ht="12.9" customHeight="1">
      <c r="B25" s="9" t="s">
        <v>407</v>
      </c>
      <c r="E25" s="18"/>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row>
    <row r="26" spans="1:31" ht="12.9" customHeight="1">
      <c r="B26" s="9" t="s">
        <v>408</v>
      </c>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row>
    <row r="27" spans="1:31" ht="12.9" customHeight="1">
      <c r="B27" s="9" t="s">
        <v>409</v>
      </c>
      <c r="F27" s="15"/>
      <c r="G27" s="15"/>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row>
    <row r="28" spans="1:31" ht="12.9" customHeight="1">
      <c r="B28" s="9"/>
      <c r="I28" s="11" t="s">
        <v>232</v>
      </c>
      <c r="J28" s="302"/>
      <c r="K28" s="302"/>
      <c r="L28" s="9" t="s">
        <v>233</v>
      </c>
      <c r="Q28" s="11" t="s">
        <v>234</v>
      </c>
      <c r="R28" s="302"/>
      <c r="S28" s="302"/>
      <c r="T28" s="302"/>
      <c r="U28" s="20" t="s">
        <v>228</v>
      </c>
      <c r="Y28" s="11" t="s">
        <v>152</v>
      </c>
      <c r="Z28" s="301"/>
      <c r="AA28" s="301"/>
      <c r="AB28" s="301"/>
      <c r="AC28" s="301"/>
      <c r="AD28" s="301"/>
      <c r="AE28" s="9" t="s">
        <v>153</v>
      </c>
    </row>
    <row r="29" spans="1:31" ht="12.9" customHeight="1">
      <c r="B29" s="9" t="s">
        <v>410</v>
      </c>
      <c r="E29" s="20"/>
      <c r="F29" s="15"/>
      <c r="G29" s="15"/>
      <c r="H29" s="15"/>
      <c r="I29" s="300"/>
      <c r="J29" s="300"/>
      <c r="K29" s="300"/>
      <c r="L29" s="300"/>
      <c r="M29" s="15"/>
      <c r="N29" s="15"/>
      <c r="O29" s="15"/>
      <c r="P29" s="15"/>
      <c r="Q29" s="15"/>
      <c r="R29" s="15"/>
      <c r="S29" s="15"/>
      <c r="T29" s="15"/>
      <c r="U29" s="15"/>
      <c r="V29" s="15"/>
      <c r="W29" s="15"/>
      <c r="X29" s="15"/>
      <c r="Y29" s="15"/>
      <c r="Z29" s="15"/>
      <c r="AA29" s="15"/>
      <c r="AB29" s="15"/>
      <c r="AC29" s="15"/>
      <c r="AD29" s="15"/>
      <c r="AE29" s="15"/>
    </row>
    <row r="30" spans="1:31" ht="12.9" customHeight="1">
      <c r="B30" s="9" t="s">
        <v>411</v>
      </c>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row>
    <row r="31" spans="1:31" ht="12.9" customHeight="1">
      <c r="B31" s="9" t="s">
        <v>412</v>
      </c>
      <c r="F31" s="29"/>
      <c r="G31" s="29"/>
      <c r="H31" s="15"/>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row>
    <row r="32" spans="1:31" ht="12.9" customHeight="1">
      <c r="B32" s="12" t="s">
        <v>219</v>
      </c>
    </row>
    <row r="33" spans="1:56" ht="12.9" customHeight="1">
      <c r="B33" s="9" t="s">
        <v>588</v>
      </c>
      <c r="I33" s="11" t="s">
        <v>229</v>
      </c>
      <c r="J33" s="302"/>
      <c r="K33" s="302"/>
      <c r="L33" s="9" t="s">
        <v>230</v>
      </c>
      <c r="Q33" s="11" t="s">
        <v>231</v>
      </c>
      <c r="R33" s="302"/>
      <c r="S33" s="302"/>
      <c r="T33" s="302"/>
      <c r="U33" s="9" t="s">
        <v>227</v>
      </c>
      <c r="Y33" s="11" t="s">
        <v>152</v>
      </c>
      <c r="Z33" s="301"/>
      <c r="AA33" s="301"/>
      <c r="AB33" s="301"/>
      <c r="AC33" s="301"/>
      <c r="AD33" s="301"/>
      <c r="AE33" s="9" t="s">
        <v>153</v>
      </c>
    </row>
    <row r="34" spans="1:56" ht="12.9" customHeight="1">
      <c r="B34" s="9"/>
      <c r="I34" s="9" t="s">
        <v>555</v>
      </c>
      <c r="M34" s="30"/>
      <c r="N34" s="31"/>
      <c r="O34" s="31"/>
      <c r="P34" s="9" t="s">
        <v>185</v>
      </c>
      <c r="Y34" s="11" t="s">
        <v>152</v>
      </c>
      <c r="Z34" s="301"/>
      <c r="AA34" s="301"/>
      <c r="AB34" s="301"/>
      <c r="AC34" s="301"/>
      <c r="AD34" s="301"/>
      <c r="AE34" s="9" t="s">
        <v>153</v>
      </c>
    </row>
    <row r="35" spans="1:56" ht="12.9" customHeight="1">
      <c r="B35" s="9" t="s">
        <v>407</v>
      </c>
      <c r="E35" s="18"/>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row>
    <row r="36" spans="1:56" ht="12.9" customHeight="1">
      <c r="B36" s="9" t="s">
        <v>408</v>
      </c>
      <c r="I36" s="300"/>
      <c r="J36" s="300"/>
      <c r="K36" s="300"/>
      <c r="L36" s="300"/>
      <c r="M36" s="300"/>
      <c r="N36" s="300"/>
      <c r="O36" s="300"/>
      <c r="P36" s="300"/>
      <c r="Q36" s="300"/>
      <c r="R36" s="300"/>
      <c r="S36" s="300"/>
      <c r="T36" s="300"/>
      <c r="U36" s="300"/>
      <c r="V36" s="300"/>
      <c r="W36" s="300"/>
      <c r="X36" s="300"/>
      <c r="Y36" s="300"/>
      <c r="Z36" s="300"/>
      <c r="AA36" s="300"/>
      <c r="AB36" s="300"/>
      <c r="AC36" s="300"/>
      <c r="AD36" s="300"/>
      <c r="AE36" s="300"/>
    </row>
    <row r="37" spans="1:56" ht="12.9" customHeight="1">
      <c r="B37" s="9" t="s">
        <v>409</v>
      </c>
      <c r="F37" s="15"/>
      <c r="G37" s="15"/>
      <c r="H37" s="15"/>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row>
    <row r="38" spans="1:56" ht="12.9" customHeight="1">
      <c r="B38" s="9"/>
      <c r="I38" s="11" t="s">
        <v>232</v>
      </c>
      <c r="J38" s="302"/>
      <c r="K38" s="302"/>
      <c r="L38" s="9" t="s">
        <v>233</v>
      </c>
      <c r="Q38" s="11" t="s">
        <v>234</v>
      </c>
      <c r="R38" s="302"/>
      <c r="S38" s="302"/>
      <c r="T38" s="302"/>
      <c r="U38" s="20" t="s">
        <v>228</v>
      </c>
      <c r="Y38" s="11" t="s">
        <v>152</v>
      </c>
      <c r="Z38" s="301"/>
      <c r="AA38" s="301"/>
      <c r="AB38" s="301"/>
      <c r="AC38" s="301"/>
      <c r="AD38" s="301"/>
      <c r="AE38" s="9" t="s">
        <v>153</v>
      </c>
    </row>
    <row r="39" spans="1:56" ht="12.9" customHeight="1">
      <c r="B39" s="9" t="s">
        <v>410</v>
      </c>
      <c r="E39" s="20"/>
      <c r="F39" s="15"/>
      <c r="G39" s="15"/>
      <c r="H39" s="15"/>
      <c r="I39" s="300"/>
      <c r="J39" s="300"/>
      <c r="K39" s="300"/>
      <c r="L39" s="300"/>
      <c r="M39" s="15"/>
      <c r="N39" s="15"/>
      <c r="O39" s="15"/>
      <c r="P39" s="15"/>
      <c r="Q39" s="15"/>
      <c r="S39" s="15"/>
      <c r="T39" s="15"/>
    </row>
    <row r="40" spans="1:56" ht="12.9" customHeight="1">
      <c r="A40" s="9"/>
      <c r="B40" s="9" t="s">
        <v>411</v>
      </c>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row>
    <row r="41" spans="1:56" ht="12.9" customHeight="1">
      <c r="B41" s="9" t="s">
        <v>412</v>
      </c>
      <c r="E41" s="20"/>
      <c r="F41" s="29"/>
      <c r="G41" s="29"/>
      <c r="H41" s="29"/>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row>
    <row r="42" spans="1:56" ht="15" customHeight="1">
      <c r="A42" s="26" t="s">
        <v>413</v>
      </c>
      <c r="B42" s="27"/>
      <c r="C42" s="27"/>
      <c r="D42" s="27"/>
      <c r="E42" s="32"/>
      <c r="F42" s="33"/>
      <c r="G42" s="33"/>
      <c r="H42" s="33"/>
      <c r="I42" s="33"/>
      <c r="J42" s="33"/>
      <c r="K42" s="33"/>
      <c r="L42" s="33"/>
      <c r="M42" s="33"/>
      <c r="N42" s="33"/>
      <c r="O42" s="33"/>
      <c r="P42" s="33"/>
      <c r="Q42" s="33"/>
      <c r="R42" s="33"/>
      <c r="S42" s="33"/>
      <c r="T42" s="33"/>
      <c r="U42" s="27"/>
      <c r="V42" s="27"/>
      <c r="W42" s="27"/>
      <c r="X42" s="27"/>
      <c r="Y42" s="27"/>
      <c r="Z42" s="27"/>
      <c r="AA42" s="27"/>
      <c r="AB42" s="27"/>
      <c r="AC42" s="27"/>
      <c r="AD42" s="27"/>
      <c r="AE42" s="27"/>
    </row>
    <row r="43" spans="1:56" ht="15" customHeight="1">
      <c r="B43" s="9" t="s">
        <v>414</v>
      </c>
      <c r="E43" s="20"/>
      <c r="F43" s="29"/>
      <c r="G43" s="29"/>
      <c r="H43" s="29"/>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row>
    <row r="44" spans="1:56" ht="15" customHeight="1">
      <c r="B44" s="9" t="s">
        <v>415</v>
      </c>
      <c r="E44" s="34"/>
      <c r="F44" s="29"/>
      <c r="G44" s="29"/>
      <c r="H44" s="29"/>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row>
    <row r="45" spans="1:56" ht="15" customHeight="1">
      <c r="B45" s="9" t="s">
        <v>416</v>
      </c>
      <c r="F45" s="29"/>
      <c r="G45" s="29"/>
      <c r="H45" s="29"/>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row>
    <row r="46" spans="1:56" ht="15" customHeight="1">
      <c r="A46" s="16"/>
      <c r="B46" s="17" t="s">
        <v>417</v>
      </c>
      <c r="C46" s="17"/>
      <c r="D46" s="17"/>
      <c r="E46" s="17"/>
      <c r="F46" s="35"/>
      <c r="G46" s="35"/>
      <c r="H46" s="35"/>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row>
    <row r="47" spans="1:56" ht="14.1" customHeight="1">
      <c r="A47" s="9" t="s">
        <v>418</v>
      </c>
      <c r="B47" s="9"/>
      <c r="E47" s="20"/>
      <c r="F47" s="29"/>
      <c r="G47" s="29"/>
      <c r="H47" s="29"/>
      <c r="I47" s="33"/>
      <c r="J47" s="33"/>
      <c r="K47" s="33"/>
      <c r="L47" s="33"/>
      <c r="M47" s="33"/>
      <c r="N47" s="33"/>
      <c r="O47" s="33"/>
      <c r="P47" s="33"/>
      <c r="Q47" s="33"/>
      <c r="R47" s="33"/>
      <c r="S47" s="33"/>
      <c r="T47" s="33"/>
      <c r="U47" s="27"/>
      <c r="V47" s="27"/>
      <c r="W47" s="27"/>
      <c r="X47" s="27"/>
      <c r="Y47" s="27"/>
      <c r="Z47" s="27"/>
      <c r="AA47" s="27"/>
      <c r="AB47" s="27"/>
      <c r="AC47" s="27"/>
      <c r="AD47" s="27"/>
      <c r="AE47" s="27"/>
    </row>
    <row r="48" spans="1:56" ht="21" customHeight="1">
      <c r="B48" s="9" t="s">
        <v>419</v>
      </c>
      <c r="E48" s="20"/>
      <c r="G48" s="20"/>
      <c r="H48" s="118"/>
      <c r="I48" s="20" t="s">
        <v>235</v>
      </c>
      <c r="N48" s="11" t="s">
        <v>236</v>
      </c>
      <c r="O48" s="118"/>
      <c r="P48" s="9" t="s">
        <v>198</v>
      </c>
      <c r="Q48" s="12"/>
      <c r="R48" s="12"/>
      <c r="S48" s="20"/>
      <c r="T48" s="118"/>
      <c r="U48" s="9" t="s">
        <v>199</v>
      </c>
      <c r="AA48" s="118"/>
      <c r="AB48" s="9" t="s">
        <v>173</v>
      </c>
      <c r="BA48" s="9" t="b">
        <f>IF(MAX(判定_敷地及び地盤,判定_建築物の外部,判定_屋上及び屋根,判定_建築物の内部,判定_避難施設等,判定_その他)=4,TRUE,FALSE)</f>
        <v>0</v>
      </c>
      <c r="BB48" s="9" t="b">
        <f>IF(MAX(判定_敷地及び地盤,判定_建築物の外部,判定_屋上及び屋根,判定_建築物の内部,判定_避難施設等,判定_その他)=2,TRUE,FALSE)</f>
        <v>0</v>
      </c>
      <c r="BC48" s="9" t="b">
        <f ca="1">IF(OR(報告書第三面!BC11,報告書第三面!BC16,報告書第三面!BC21,報告書第三面!BC26,報告書第三面!BC31,報告書第三面!BC36),TRUE,FALSE)</f>
        <v>0</v>
      </c>
      <c r="BD48" s="9" t="b">
        <f>IF(MAX(判定_敷地及び地盤,判定_建築物の外部,判定_屋上及び屋根,判定_建築物の内部,判定_避難施設等,判定_その他)=1,TRUE,FALSE)</f>
        <v>0</v>
      </c>
    </row>
    <row r="49" spans="1:54" ht="14.1" customHeight="1">
      <c r="B49" s="9" t="s">
        <v>420</v>
      </c>
      <c r="E49" s="20"/>
      <c r="G49" s="29"/>
      <c r="H49" s="20" t="s">
        <v>595</v>
      </c>
      <c r="I49" s="29"/>
      <c r="J49" s="29"/>
      <c r="K49" s="29"/>
      <c r="L49" s="29"/>
      <c r="M49" s="29"/>
      <c r="O49" s="29"/>
      <c r="P49" s="29"/>
      <c r="R49" s="315"/>
      <c r="S49" s="316"/>
      <c r="T49" s="316"/>
      <c r="U49" s="316"/>
      <c r="V49" s="316"/>
      <c r="W49" s="316"/>
      <c r="X49" s="316"/>
      <c r="Y49" s="316"/>
      <c r="Z49" s="316"/>
      <c r="AA49" s="316"/>
      <c r="AB49" s="316"/>
      <c r="AC49" s="316"/>
      <c r="AD49" s="316"/>
      <c r="AE49" s="316"/>
    </row>
    <row r="50" spans="1:54" ht="14.1" customHeight="1">
      <c r="B50" s="9"/>
      <c r="H50" s="303" t="str">
        <f ca="1">+集計用!N55</f>
        <v/>
      </c>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row>
    <row r="51" spans="1:54" ht="14.1" customHeight="1">
      <c r="B51" s="9"/>
      <c r="H51" s="9" t="s">
        <v>300</v>
      </c>
      <c r="J51" s="29"/>
      <c r="K51" s="29"/>
      <c r="L51" s="29"/>
      <c r="M51" s="303"/>
      <c r="N51" s="303"/>
      <c r="O51" s="303"/>
      <c r="P51" s="303"/>
      <c r="Q51" s="303"/>
      <c r="R51" s="303"/>
      <c r="S51" s="303"/>
      <c r="T51" s="303"/>
      <c r="U51" s="303"/>
      <c r="V51" s="303"/>
      <c r="W51" s="303"/>
      <c r="X51" s="303"/>
      <c r="Y51" s="303"/>
      <c r="Z51" s="303"/>
      <c r="AA51" s="303"/>
      <c r="AB51" s="303"/>
      <c r="AC51" s="303"/>
      <c r="AD51" s="303"/>
      <c r="AE51" s="303"/>
    </row>
    <row r="52" spans="1:54" ht="13.5" customHeight="1">
      <c r="B52" s="9"/>
      <c r="H52" s="303" t="str">
        <f ca="1">+集計用!O55</f>
        <v/>
      </c>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row>
    <row r="53" spans="1:54" s="241" customFormat="1" ht="15" customHeight="1">
      <c r="A53" s="247"/>
      <c r="B53" s="241" t="s">
        <v>421</v>
      </c>
      <c r="P53" s="248" t="s">
        <v>615</v>
      </c>
      <c r="Q53" s="317" t="s">
        <v>683</v>
      </c>
      <c r="R53" s="317"/>
      <c r="S53" s="243" t="str">
        <f>+報告書第三面!$BE$40</f>
        <v/>
      </c>
      <c r="T53" s="241" t="s">
        <v>149</v>
      </c>
      <c r="U53" s="244" t="str">
        <f>+報告書第三面!$BE$40</f>
        <v/>
      </c>
      <c r="V53" s="241" t="s">
        <v>237</v>
      </c>
      <c r="AB53" s="241" t="s">
        <v>155</v>
      </c>
      <c r="BA53" s="241" t="b">
        <f>+報告書第三面!BA40</f>
        <v>0</v>
      </c>
      <c r="BB53" s="241" t="b">
        <f ca="1">+報告書第三面!BB40</f>
        <v>0</v>
      </c>
    </row>
    <row r="54" spans="1:54" ht="13.5" customHeight="1">
      <c r="B54" s="9" t="s">
        <v>422</v>
      </c>
      <c r="M54" s="15"/>
      <c r="N54" s="15"/>
      <c r="O54" s="303" t="str">
        <f ca="1">+集計用!P55</f>
        <v/>
      </c>
      <c r="P54" s="303"/>
      <c r="Q54" s="303"/>
      <c r="R54" s="303"/>
      <c r="S54" s="303"/>
      <c r="T54" s="303"/>
      <c r="U54" s="303"/>
      <c r="V54" s="303"/>
      <c r="W54" s="303"/>
      <c r="X54" s="303"/>
      <c r="Y54" s="303"/>
      <c r="Z54" s="303"/>
      <c r="AA54" s="303"/>
      <c r="AB54" s="303"/>
      <c r="AC54" s="303"/>
      <c r="AD54" s="303"/>
      <c r="AE54" s="303"/>
    </row>
    <row r="55" spans="1:54" ht="17.100000000000001" customHeight="1" thickBot="1">
      <c r="A55" s="12" t="s">
        <v>687</v>
      </c>
      <c r="C55" s="10"/>
      <c r="D55" s="10"/>
      <c r="E55" s="10"/>
      <c r="F55" s="10"/>
      <c r="G55" s="10"/>
      <c r="H55" s="10"/>
      <c r="I55" s="10"/>
      <c r="J55" s="10"/>
      <c r="K55" s="10"/>
      <c r="L55" s="10"/>
      <c r="M55" s="10"/>
      <c r="N55" s="10"/>
      <c r="P55" s="193"/>
      <c r="Q55" s="193"/>
      <c r="R55" s="193"/>
      <c r="S55" s="193"/>
      <c r="T55" s="193"/>
      <c r="U55" s="193"/>
      <c r="V55" s="193"/>
      <c r="W55" s="193"/>
      <c r="Y55" s="193"/>
      <c r="Z55" s="193"/>
      <c r="AA55" s="193"/>
      <c r="AC55" s="10"/>
      <c r="AD55" s="10"/>
      <c r="AE55" s="10"/>
    </row>
    <row r="56" spans="1:54" ht="15.9" customHeight="1">
      <c r="B56" s="328" t="s">
        <v>688</v>
      </c>
      <c r="C56" s="329"/>
      <c r="D56" s="330"/>
      <c r="E56" s="330"/>
      <c r="F56" s="330"/>
      <c r="G56" s="330"/>
      <c r="H56" s="330"/>
      <c r="I56" s="330"/>
      <c r="J56" s="330"/>
      <c r="K56" s="330"/>
      <c r="L56" s="330"/>
      <c r="M56" s="331"/>
      <c r="N56" s="332" t="s">
        <v>174</v>
      </c>
      <c r="O56" s="335"/>
      <c r="P56" s="336"/>
      <c r="Q56" s="336"/>
      <c r="R56" s="336"/>
      <c r="S56" s="336"/>
      <c r="T56" s="336"/>
      <c r="U56" s="336"/>
      <c r="V56" s="336"/>
      <c r="W56" s="336"/>
      <c r="X56" s="336"/>
      <c r="Y56" s="337"/>
      <c r="Z56" s="319" t="s">
        <v>175</v>
      </c>
      <c r="AA56" s="318"/>
      <c r="AB56" s="318"/>
      <c r="AC56" s="319" t="s">
        <v>176</v>
      </c>
      <c r="AD56" s="322"/>
      <c r="AE56" s="323"/>
    </row>
    <row r="57" spans="1:54" ht="15.9" customHeight="1">
      <c r="B57" s="344" t="s">
        <v>689</v>
      </c>
      <c r="C57" s="345"/>
      <c r="D57" s="346"/>
      <c r="E57" s="346"/>
      <c r="F57" s="346"/>
      <c r="G57" s="346"/>
      <c r="H57" s="346"/>
      <c r="I57" s="346"/>
      <c r="J57" s="346"/>
      <c r="K57" s="346"/>
      <c r="L57" s="346"/>
      <c r="M57" s="347"/>
      <c r="N57" s="333"/>
      <c r="O57" s="338"/>
      <c r="P57" s="339"/>
      <c r="Q57" s="339"/>
      <c r="R57" s="339"/>
      <c r="S57" s="339"/>
      <c r="T57" s="339"/>
      <c r="U57" s="339"/>
      <c r="V57" s="339"/>
      <c r="W57" s="339"/>
      <c r="X57" s="339"/>
      <c r="Y57" s="340"/>
      <c r="Z57" s="320"/>
      <c r="AA57" s="318"/>
      <c r="AB57" s="318"/>
      <c r="AC57" s="320"/>
      <c r="AD57" s="324"/>
      <c r="AE57" s="325"/>
    </row>
    <row r="58" spans="1:54" ht="15.9" customHeight="1">
      <c r="B58" s="344" t="s">
        <v>690</v>
      </c>
      <c r="C58" s="345"/>
      <c r="D58" s="346"/>
      <c r="E58" s="346"/>
      <c r="F58" s="346"/>
      <c r="G58" s="346"/>
      <c r="H58" s="346"/>
      <c r="I58" s="346"/>
      <c r="J58" s="346"/>
      <c r="K58" s="346"/>
      <c r="L58" s="346"/>
      <c r="M58" s="347"/>
      <c r="N58" s="333"/>
      <c r="O58" s="338"/>
      <c r="P58" s="339"/>
      <c r="Q58" s="339"/>
      <c r="R58" s="339"/>
      <c r="S58" s="339"/>
      <c r="T58" s="339"/>
      <c r="U58" s="339"/>
      <c r="V58" s="339"/>
      <c r="W58" s="339"/>
      <c r="X58" s="339"/>
      <c r="Y58" s="340"/>
      <c r="Z58" s="320"/>
      <c r="AA58" s="318"/>
      <c r="AB58" s="318"/>
      <c r="AC58" s="320"/>
      <c r="AD58" s="324"/>
      <c r="AE58" s="325"/>
    </row>
    <row r="59" spans="1:54" ht="15.9" customHeight="1" thickBot="1">
      <c r="B59" s="348" t="s">
        <v>691</v>
      </c>
      <c r="C59" s="349"/>
      <c r="D59" s="350"/>
      <c r="E59" s="350"/>
      <c r="F59" s="350"/>
      <c r="G59" s="350"/>
      <c r="H59" s="350"/>
      <c r="I59" s="350"/>
      <c r="J59" s="350"/>
      <c r="K59" s="350"/>
      <c r="L59" s="350"/>
      <c r="M59" s="351"/>
      <c r="N59" s="334"/>
      <c r="O59" s="341"/>
      <c r="P59" s="342"/>
      <c r="Q59" s="342"/>
      <c r="R59" s="342"/>
      <c r="S59" s="342"/>
      <c r="T59" s="342"/>
      <c r="U59" s="342"/>
      <c r="V59" s="342"/>
      <c r="W59" s="342"/>
      <c r="X59" s="342"/>
      <c r="Y59" s="343"/>
      <c r="Z59" s="321"/>
      <c r="AA59" s="318"/>
      <c r="AB59" s="318"/>
      <c r="AC59" s="321"/>
      <c r="AD59" s="326"/>
      <c r="AE59" s="327"/>
    </row>
    <row r="60" spans="1:54" ht="12.9" customHeight="1">
      <c r="G60" s="29"/>
      <c r="H60" s="29"/>
      <c r="I60" s="29"/>
      <c r="J60" s="29"/>
      <c r="K60" s="29"/>
      <c r="L60" s="29"/>
      <c r="M60" s="29"/>
      <c r="N60" s="29"/>
      <c r="O60" s="29"/>
      <c r="P60" s="29"/>
      <c r="Q60" s="29"/>
      <c r="R60" s="29"/>
      <c r="S60" s="29"/>
      <c r="T60" s="29"/>
      <c r="AE60" s="207" t="s">
        <v>737</v>
      </c>
    </row>
    <row r="61" spans="1:54" ht="12.9" customHeight="1">
      <c r="G61" s="29"/>
      <c r="H61" s="29"/>
      <c r="I61" s="29"/>
      <c r="J61" s="29"/>
      <c r="K61" s="29"/>
      <c r="L61" s="29"/>
      <c r="M61" s="29"/>
      <c r="N61" s="29"/>
      <c r="O61" s="29"/>
      <c r="P61" s="29"/>
      <c r="Q61" s="29"/>
      <c r="R61" s="29"/>
      <c r="S61" s="29"/>
      <c r="T61" s="29"/>
    </row>
    <row r="62" spans="1:54" ht="12.9" customHeight="1">
      <c r="G62" s="29"/>
      <c r="H62" s="29"/>
      <c r="I62" s="29"/>
      <c r="J62" s="29"/>
      <c r="K62" s="29"/>
      <c r="L62" s="29"/>
      <c r="M62" s="29"/>
      <c r="N62" s="29"/>
      <c r="O62" s="29"/>
      <c r="P62" s="29"/>
      <c r="Q62" s="29"/>
      <c r="R62" s="29"/>
      <c r="S62" s="29"/>
      <c r="T62" s="29"/>
    </row>
    <row r="63" spans="1:54" ht="12.9" customHeight="1">
      <c r="G63" s="29"/>
      <c r="H63" s="29"/>
      <c r="I63" s="29"/>
      <c r="J63" s="29"/>
      <c r="K63" s="29"/>
      <c r="L63" s="29"/>
      <c r="M63" s="29"/>
      <c r="N63" s="29"/>
      <c r="O63" s="29"/>
      <c r="P63" s="29"/>
      <c r="Q63" s="29"/>
      <c r="R63" s="29"/>
      <c r="S63" s="29"/>
      <c r="T63" s="29"/>
    </row>
    <row r="64" spans="1:54" ht="12.9" customHeight="1">
      <c r="G64" s="29"/>
      <c r="H64" s="29"/>
      <c r="I64" s="29"/>
      <c r="J64" s="29"/>
      <c r="K64" s="29"/>
      <c r="L64" s="29"/>
      <c r="M64" s="29"/>
      <c r="N64" s="29"/>
      <c r="O64" s="29"/>
      <c r="P64" s="29"/>
      <c r="Q64" s="29"/>
      <c r="R64" s="29"/>
      <c r="S64" s="29"/>
      <c r="T64" s="29"/>
    </row>
    <row r="65" spans="1:20" ht="12.9" customHeight="1">
      <c r="G65" s="29"/>
      <c r="H65" s="29"/>
      <c r="I65" s="29"/>
      <c r="J65" s="29"/>
      <c r="K65" s="29"/>
      <c r="L65" s="29"/>
      <c r="M65" s="29"/>
      <c r="N65" s="29"/>
      <c r="O65" s="29"/>
      <c r="P65" s="29"/>
      <c r="Q65" s="29"/>
      <c r="R65" s="29"/>
      <c r="S65" s="29"/>
      <c r="T65" s="29"/>
    </row>
    <row r="66" spans="1:20" ht="12.9" customHeight="1">
      <c r="B66" s="9"/>
    </row>
    <row r="67" spans="1:20" ht="12.9" customHeight="1"/>
    <row r="68" spans="1:20" ht="12.9" customHeight="1">
      <c r="E68" s="11"/>
    </row>
    <row r="69" spans="1:20" ht="12.9" customHeight="1">
      <c r="E69" s="36"/>
      <c r="F69" s="36"/>
      <c r="G69" s="36"/>
      <c r="H69" s="36"/>
      <c r="I69" s="36"/>
      <c r="J69" s="36"/>
      <c r="K69" s="36"/>
      <c r="L69" s="36"/>
      <c r="M69" s="36"/>
      <c r="N69" s="36"/>
      <c r="O69" s="36"/>
      <c r="P69" s="36"/>
      <c r="Q69" s="36"/>
      <c r="R69" s="36"/>
      <c r="S69" s="36"/>
      <c r="T69" s="36"/>
    </row>
    <row r="70" spans="1:20" ht="12.9" customHeight="1">
      <c r="A70" s="9"/>
      <c r="B70" s="299"/>
      <c r="C70" s="299"/>
      <c r="D70" s="299"/>
      <c r="E70" s="36"/>
      <c r="F70" s="36"/>
      <c r="G70" s="36"/>
      <c r="H70" s="36"/>
      <c r="I70" s="36"/>
      <c r="J70" s="36"/>
      <c r="K70" s="36"/>
      <c r="L70" s="36"/>
      <c r="M70" s="36"/>
      <c r="N70" s="36"/>
      <c r="O70" s="36"/>
      <c r="P70" s="36"/>
      <c r="Q70" s="36"/>
      <c r="R70" s="36"/>
      <c r="S70" s="36"/>
      <c r="T70" s="36"/>
    </row>
    <row r="71" spans="1:20" ht="12.9" customHeight="1">
      <c r="A71" s="30"/>
      <c r="O71" s="11"/>
    </row>
    <row r="72" spans="1:20" ht="12.9" customHeight="1">
      <c r="A72" s="20"/>
      <c r="B72" s="9"/>
      <c r="E72" s="36"/>
      <c r="F72" s="36"/>
      <c r="G72" s="36"/>
      <c r="H72" s="36"/>
      <c r="I72" s="36"/>
      <c r="J72" s="36"/>
      <c r="K72" s="36"/>
      <c r="L72" s="36"/>
      <c r="M72" s="36"/>
      <c r="N72" s="36"/>
      <c r="O72" s="36"/>
      <c r="P72" s="36"/>
      <c r="Q72" s="36"/>
      <c r="R72" s="36"/>
      <c r="S72" s="36"/>
      <c r="T72" s="36"/>
    </row>
    <row r="73" spans="1:20" ht="9" customHeight="1">
      <c r="B73" s="299"/>
      <c r="C73" s="299"/>
      <c r="D73" s="299"/>
      <c r="E73" s="36"/>
      <c r="F73" s="36"/>
      <c r="G73" s="36"/>
      <c r="H73" s="36"/>
      <c r="I73" s="36"/>
      <c r="J73" s="36"/>
      <c r="K73" s="36"/>
      <c r="L73" s="36"/>
      <c r="M73" s="36"/>
      <c r="N73" s="36"/>
      <c r="O73" s="36"/>
      <c r="P73" s="36"/>
      <c r="Q73" s="36"/>
      <c r="R73" s="36"/>
      <c r="S73" s="36"/>
      <c r="T73" s="36"/>
    </row>
    <row r="74" spans="1:20" ht="14.1" customHeight="1">
      <c r="E74" s="36"/>
      <c r="F74" s="36"/>
      <c r="G74" s="36"/>
      <c r="H74" s="36"/>
      <c r="I74" s="36"/>
      <c r="J74" s="36"/>
      <c r="K74" s="36"/>
      <c r="L74" s="36"/>
      <c r="M74" s="36"/>
      <c r="N74" s="36"/>
      <c r="O74" s="36"/>
      <c r="P74" s="36"/>
      <c r="Q74" s="36"/>
      <c r="R74" s="36"/>
      <c r="S74" s="36"/>
      <c r="T74" s="36"/>
    </row>
    <row r="75" spans="1:20" ht="15.9" customHeight="1">
      <c r="A75" s="9"/>
      <c r="B75" s="9"/>
      <c r="E75" s="36"/>
      <c r="F75" s="36"/>
      <c r="G75" s="36"/>
      <c r="H75" s="36"/>
      <c r="I75" s="36"/>
      <c r="J75" s="36"/>
      <c r="K75" s="36"/>
      <c r="L75" s="36"/>
      <c r="M75" s="36"/>
      <c r="N75" s="36"/>
      <c r="O75" s="36"/>
      <c r="P75" s="36"/>
      <c r="Q75" s="36"/>
      <c r="R75" s="36"/>
      <c r="S75" s="36"/>
      <c r="T75" s="36"/>
    </row>
    <row r="76" spans="1:20" ht="15.9" customHeight="1">
      <c r="A76" s="9"/>
      <c r="B76" s="37"/>
      <c r="C76" s="38"/>
      <c r="D76" s="37"/>
      <c r="E76" s="37"/>
      <c r="F76" s="37"/>
      <c r="G76" s="37"/>
      <c r="H76" s="37"/>
      <c r="I76" s="37"/>
      <c r="J76" s="37"/>
      <c r="K76" s="37"/>
      <c r="L76" s="37"/>
    </row>
    <row r="77" spans="1:20" ht="30" customHeight="1">
      <c r="A77" s="9"/>
      <c r="C77" s="37"/>
      <c r="D77" s="12"/>
      <c r="E77" s="37"/>
      <c r="F77" s="37"/>
      <c r="G77" s="37"/>
      <c r="H77" s="37"/>
      <c r="I77" s="37"/>
      <c r="J77" s="37"/>
      <c r="K77" s="37"/>
      <c r="L77" s="37"/>
    </row>
    <row r="78" spans="1:20" ht="13.5" customHeight="1">
      <c r="C78" s="37"/>
      <c r="D78" s="12"/>
      <c r="E78" s="37"/>
      <c r="F78" s="37"/>
      <c r="G78" s="37"/>
      <c r="H78" s="37"/>
      <c r="I78" s="37"/>
      <c r="J78" s="37"/>
      <c r="K78" s="37"/>
      <c r="L78" s="37"/>
    </row>
    <row r="79" spans="1:20" ht="13.5" customHeight="1">
      <c r="A79" s="39"/>
      <c r="C79" s="37"/>
      <c r="D79" s="12"/>
      <c r="E79" s="37"/>
      <c r="F79" s="37"/>
      <c r="G79" s="37"/>
      <c r="H79" s="37"/>
      <c r="I79" s="37"/>
      <c r="J79" s="37"/>
      <c r="K79" s="37"/>
      <c r="L79" s="37"/>
    </row>
    <row r="80" spans="1:20" ht="13.5" customHeight="1">
      <c r="A80" s="39"/>
      <c r="C80" s="37"/>
      <c r="D80" s="12"/>
      <c r="E80" s="37"/>
      <c r="F80" s="37"/>
      <c r="G80" s="37"/>
      <c r="H80" s="37"/>
      <c r="I80" s="37"/>
      <c r="J80" s="37"/>
      <c r="K80" s="37"/>
      <c r="L80" s="37"/>
    </row>
    <row r="81" spans="2:20">
      <c r="B81" s="9"/>
    </row>
    <row r="82" spans="2:20">
      <c r="B82" s="9"/>
    </row>
    <row r="83" spans="2:20">
      <c r="B83" s="9"/>
    </row>
    <row r="85" spans="2:20">
      <c r="O85" s="11"/>
      <c r="P85" s="11"/>
      <c r="Q85" s="11"/>
      <c r="R85" s="11"/>
      <c r="S85" s="11"/>
      <c r="T85" s="11"/>
    </row>
    <row r="86" spans="2:20" ht="13.2">
      <c r="B86" s="40"/>
      <c r="C86" s="41"/>
      <c r="D86" s="41"/>
      <c r="E86" s="41"/>
      <c r="F86" s="41"/>
      <c r="G86" s="41"/>
      <c r="H86" s="41"/>
      <c r="I86" s="41"/>
      <c r="J86" s="41"/>
      <c r="K86" s="41"/>
      <c r="L86" s="41"/>
      <c r="M86" s="41"/>
      <c r="N86" s="41"/>
      <c r="O86" s="41"/>
      <c r="P86" s="41"/>
      <c r="Q86" s="41"/>
      <c r="R86" s="41"/>
      <c r="S86" s="41"/>
      <c r="T86" s="41"/>
    </row>
    <row r="87" spans="2:20" ht="13.2">
      <c r="B87" s="40"/>
      <c r="C87" s="41"/>
      <c r="D87" s="41"/>
      <c r="E87" s="41"/>
      <c r="F87" s="41"/>
      <c r="G87" s="41"/>
      <c r="H87" s="41"/>
      <c r="I87" s="41"/>
      <c r="J87" s="41"/>
      <c r="K87" s="41"/>
      <c r="L87" s="41"/>
      <c r="M87" s="41"/>
      <c r="N87" s="41"/>
      <c r="O87" s="41"/>
      <c r="P87" s="41"/>
      <c r="Q87" s="41"/>
      <c r="R87" s="41"/>
      <c r="S87" s="41"/>
      <c r="T87" s="41"/>
    </row>
    <row r="88" spans="2:20" ht="13.2">
      <c r="B88" s="9"/>
      <c r="C88" s="42"/>
      <c r="D88" s="42"/>
      <c r="E88" s="42"/>
      <c r="F88" s="42"/>
      <c r="G88" s="42"/>
      <c r="H88" s="42"/>
      <c r="I88" s="42"/>
      <c r="J88" s="42"/>
      <c r="K88" s="42"/>
      <c r="L88" s="42"/>
      <c r="M88" s="42"/>
      <c r="N88" s="42"/>
      <c r="O88" s="42"/>
      <c r="P88" s="42"/>
      <c r="Q88" s="42"/>
      <c r="R88" s="42"/>
      <c r="S88" s="42"/>
      <c r="T88" s="42"/>
    </row>
    <row r="89" spans="2:20" ht="14.4">
      <c r="B89" s="39"/>
      <c r="C89" s="39"/>
      <c r="D89" s="39"/>
      <c r="E89" s="39"/>
      <c r="F89" s="39"/>
      <c r="G89" s="39"/>
      <c r="H89" s="39"/>
      <c r="I89" s="39"/>
      <c r="J89" s="39"/>
      <c r="K89" s="39"/>
      <c r="L89" s="39"/>
      <c r="M89" s="39"/>
      <c r="N89" s="39"/>
      <c r="O89" s="39"/>
      <c r="P89" s="39"/>
      <c r="Q89" s="39"/>
      <c r="R89" s="39"/>
      <c r="S89" s="39"/>
      <c r="T89" s="39"/>
    </row>
    <row r="90" spans="2:20" ht="14.4">
      <c r="B90" s="39"/>
      <c r="C90" s="39"/>
      <c r="D90" s="39"/>
      <c r="E90" s="39"/>
      <c r="F90" s="39"/>
      <c r="G90" s="39"/>
      <c r="H90" s="39"/>
      <c r="I90" s="39"/>
      <c r="J90" s="39"/>
      <c r="K90" s="39"/>
      <c r="L90" s="39"/>
      <c r="M90" s="39"/>
      <c r="N90" s="39"/>
      <c r="O90" s="39"/>
      <c r="P90" s="39"/>
      <c r="Q90" s="39"/>
      <c r="R90" s="39"/>
      <c r="S90" s="39"/>
      <c r="T90" s="39"/>
    </row>
    <row r="91" spans="2:20" ht="14.4">
      <c r="B91" s="39"/>
      <c r="C91" s="39"/>
      <c r="D91" s="39"/>
      <c r="E91" s="39"/>
      <c r="F91" s="39"/>
      <c r="G91" s="39"/>
      <c r="H91" s="39"/>
      <c r="I91" s="39"/>
      <c r="J91" s="39"/>
      <c r="K91" s="39"/>
      <c r="L91" s="39"/>
      <c r="M91" s="39"/>
      <c r="N91" s="39"/>
      <c r="O91" s="39"/>
      <c r="P91" s="39"/>
      <c r="Q91" s="39"/>
      <c r="R91" s="39"/>
      <c r="S91" s="39"/>
      <c r="T91" s="39"/>
    </row>
  </sheetData>
  <sheetProtection sheet="1" selectLockedCells="1"/>
  <mergeCells count="73">
    <mergeCell ref="B56:C56"/>
    <mergeCell ref="D56:M56"/>
    <mergeCell ref="N56:N59"/>
    <mergeCell ref="O56:Y59"/>
    <mergeCell ref="Z56:Z59"/>
    <mergeCell ref="B57:C57"/>
    <mergeCell ref="D57:M57"/>
    <mergeCell ref="B58:C58"/>
    <mergeCell ref="D58:M58"/>
    <mergeCell ref="B59:C59"/>
    <mergeCell ref="D59:M59"/>
    <mergeCell ref="R49:AE49"/>
    <mergeCell ref="Q53:R53"/>
    <mergeCell ref="I44:AE44"/>
    <mergeCell ref="AA56:AB59"/>
    <mergeCell ref="AC56:AC59"/>
    <mergeCell ref="AD56:AE59"/>
    <mergeCell ref="I13:AE13"/>
    <mergeCell ref="Z33:AD33"/>
    <mergeCell ref="I31:AE31"/>
    <mergeCell ref="I14:AE14"/>
    <mergeCell ref="I16:AE16"/>
    <mergeCell ref="I17:AE17"/>
    <mergeCell ref="I18:AE18"/>
    <mergeCell ref="J23:K23"/>
    <mergeCell ref="I25:AE25"/>
    <mergeCell ref="I26:AE26"/>
    <mergeCell ref="I27:AE27"/>
    <mergeCell ref="J33:K33"/>
    <mergeCell ref="R33:T33"/>
    <mergeCell ref="Z28:AD28"/>
    <mergeCell ref="I29:L29"/>
    <mergeCell ref="I30:AE30"/>
    <mergeCell ref="Z24:AD24"/>
    <mergeCell ref="J28:K28"/>
    <mergeCell ref="R28:T28"/>
    <mergeCell ref="I36:AE36"/>
    <mergeCell ref="I19:AE19"/>
    <mergeCell ref="I20:AE20"/>
    <mergeCell ref="Z23:AD23"/>
    <mergeCell ref="I35:AE35"/>
    <mergeCell ref="Z34:AD34"/>
    <mergeCell ref="R23:T23"/>
    <mergeCell ref="Y1:Z1"/>
    <mergeCell ref="AD1:AE1"/>
    <mergeCell ref="L1:T1"/>
    <mergeCell ref="A2:AE2"/>
    <mergeCell ref="I12:AE12"/>
    <mergeCell ref="A3:AE3"/>
    <mergeCell ref="B4:H4"/>
    <mergeCell ref="H6:AD6"/>
    <mergeCell ref="H8:AD8"/>
    <mergeCell ref="D6:G6"/>
    <mergeCell ref="D8:G8"/>
    <mergeCell ref="I10:AE10"/>
    <mergeCell ref="I11:AE11"/>
    <mergeCell ref="X4:Y4"/>
    <mergeCell ref="B73:D73"/>
    <mergeCell ref="B70:D70"/>
    <mergeCell ref="I37:AE37"/>
    <mergeCell ref="I39:L39"/>
    <mergeCell ref="I40:AE40"/>
    <mergeCell ref="I43:AE43"/>
    <mergeCell ref="Z38:AD38"/>
    <mergeCell ref="J38:K38"/>
    <mergeCell ref="R38:T38"/>
    <mergeCell ref="I45:AE45"/>
    <mergeCell ref="I41:AE41"/>
    <mergeCell ref="I46:AE46"/>
    <mergeCell ref="M51:AE51"/>
    <mergeCell ref="O54:AE54"/>
    <mergeCell ref="H50:AE50"/>
    <mergeCell ref="H52:AE52"/>
  </mergeCells>
  <phoneticPr fontId="2"/>
  <pageMargins left="0.59055118110236227" right="0.39370078740157483" top="0.39370078740157483" bottom="0.19685039370078741" header="0" footer="0"/>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k_指摘_要是正">
              <controlPr defaultSize="0" autoFill="0" autoLine="0" autoPict="0" altText="">
                <anchor moveWithCells="1">
                  <from>
                    <xdr:col>7</xdr:col>
                    <xdr:colOff>7620</xdr:colOff>
                    <xdr:row>47</xdr:row>
                    <xdr:rowOff>38100</xdr:rowOff>
                  </from>
                  <to>
                    <xdr:col>8</xdr:col>
                    <xdr:colOff>83820</xdr:colOff>
                    <xdr:row>47</xdr:row>
                    <xdr:rowOff>251460</xdr:rowOff>
                  </to>
                </anchor>
              </controlPr>
            </control>
          </mc:Choice>
        </mc:AlternateContent>
        <mc:AlternateContent xmlns:mc="http://schemas.openxmlformats.org/markup-compatibility/2006">
          <mc:Choice Requires="x14">
            <control shapeId="6149" r:id="rId5" name="chk_指摘_既存不適格">
              <controlPr defaultSize="0" autoFill="0" autoLine="0" autoPict="0">
                <anchor moveWithCells="1">
                  <from>
                    <xdr:col>14</xdr:col>
                    <xdr:colOff>7620</xdr:colOff>
                    <xdr:row>47</xdr:row>
                    <xdr:rowOff>30480</xdr:rowOff>
                  </from>
                  <to>
                    <xdr:col>15</xdr:col>
                    <xdr:colOff>83820</xdr:colOff>
                    <xdr:row>47</xdr:row>
                    <xdr:rowOff>236220</xdr:rowOff>
                  </to>
                </anchor>
              </controlPr>
            </control>
          </mc:Choice>
        </mc:AlternateContent>
        <mc:AlternateContent xmlns:mc="http://schemas.openxmlformats.org/markup-compatibility/2006">
          <mc:Choice Requires="x14">
            <control shapeId="6150" r:id="rId6" name="chk_指摘_特記あり">
              <controlPr defaultSize="0" autoFill="0" autoLine="0" autoPict="0">
                <anchor moveWithCells="1">
                  <from>
                    <xdr:col>19</xdr:col>
                    <xdr:colOff>0</xdr:colOff>
                    <xdr:row>47</xdr:row>
                    <xdr:rowOff>38100</xdr:rowOff>
                  </from>
                  <to>
                    <xdr:col>20</xdr:col>
                    <xdr:colOff>76200</xdr:colOff>
                    <xdr:row>47</xdr:row>
                    <xdr:rowOff>251460</xdr:rowOff>
                  </to>
                </anchor>
              </controlPr>
            </control>
          </mc:Choice>
        </mc:AlternateContent>
        <mc:AlternateContent xmlns:mc="http://schemas.openxmlformats.org/markup-compatibility/2006">
          <mc:Choice Requires="x14">
            <control shapeId="6151" r:id="rId7" name="chk_指摘_指摘なし">
              <controlPr defaultSize="0" autoFill="0" autoLine="0" autoPict="0">
                <anchor moveWithCells="1">
                  <from>
                    <xdr:col>26</xdr:col>
                    <xdr:colOff>7620</xdr:colOff>
                    <xdr:row>47</xdr:row>
                    <xdr:rowOff>38100</xdr:rowOff>
                  </from>
                  <to>
                    <xdr:col>27</xdr:col>
                    <xdr:colOff>83820</xdr:colOff>
                    <xdr:row>47</xdr:row>
                    <xdr:rowOff>251460</xdr:rowOff>
                  </to>
                </anchor>
              </controlPr>
            </control>
          </mc:Choice>
        </mc:AlternateContent>
        <mc:AlternateContent xmlns:mc="http://schemas.openxmlformats.org/markup-compatibility/2006">
          <mc:Choice Requires="x14">
            <control shapeId="6152" r:id="rId8" name="chk_改善予定_有">
              <controlPr defaultSize="0" autoFill="0" autoLine="0" autoPict="0">
                <anchor moveWithCells="1">
                  <from>
                    <xdr:col>13</xdr:col>
                    <xdr:colOff>114300</xdr:colOff>
                    <xdr:row>52</xdr:row>
                    <xdr:rowOff>0</xdr:rowOff>
                  </from>
                  <to>
                    <xdr:col>14</xdr:col>
                    <xdr:colOff>190500</xdr:colOff>
                    <xdr:row>53</xdr:row>
                    <xdr:rowOff>22860</xdr:rowOff>
                  </to>
                </anchor>
              </controlPr>
            </control>
          </mc:Choice>
        </mc:AlternateContent>
        <mc:AlternateContent xmlns:mc="http://schemas.openxmlformats.org/markup-compatibility/2006">
          <mc:Choice Requires="x14">
            <control shapeId="6153" r:id="rId9" name="chk_改善予定_無">
              <controlPr defaultSize="0" autoFill="0" autoLine="0" autoPict="0">
                <anchor moveWithCells="1">
                  <from>
                    <xdr:col>26</xdr:col>
                    <xdr:colOff>7620</xdr:colOff>
                    <xdr:row>52</xdr:row>
                    <xdr:rowOff>0</xdr:rowOff>
                  </from>
                  <to>
                    <xdr:col>27</xdr:col>
                    <xdr:colOff>83820</xdr:colOff>
                    <xdr:row>53</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BN114"/>
  <sheetViews>
    <sheetView tabSelected="1" view="pageBreakPreview" zoomScaleNormal="100" zoomScaleSheetLayoutView="100" workbookViewId="0"/>
  </sheetViews>
  <sheetFormatPr defaultColWidth="9" defaultRowHeight="16.5" customHeight="1"/>
  <cols>
    <col min="1" max="1" width="0.88671875" style="9" customWidth="1"/>
    <col min="2" max="2" width="2.109375" style="12" customWidth="1"/>
    <col min="3" max="3" width="3.21875" style="9" customWidth="1"/>
    <col min="4" max="4" width="6.44140625" style="9" customWidth="1"/>
    <col min="5" max="5" width="6.109375" style="9" customWidth="1"/>
    <col min="6" max="22" width="3.109375" style="9" customWidth="1"/>
    <col min="23" max="23" width="5" style="9" customWidth="1"/>
    <col min="24" max="24" width="1.21875" style="9" customWidth="1"/>
    <col min="25" max="27" width="3.6640625" style="9" customWidth="1"/>
    <col min="28" max="28" width="3.109375" style="9" customWidth="1"/>
    <col min="29" max="29" width="0.88671875" style="9" customWidth="1"/>
    <col min="30" max="52" width="9" style="9"/>
    <col min="53" max="66" width="9" style="9" hidden="1" customWidth="1"/>
    <col min="67" max="78" width="9" style="9" customWidth="1"/>
    <col min="79" max="16384" width="9" style="9"/>
  </cols>
  <sheetData>
    <row r="1" spans="2:56" ht="15" customHeight="1">
      <c r="B1" s="367" t="s">
        <v>164</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row>
    <row r="2" spans="2:56" s="3" customFormat="1" ht="15" customHeight="1">
      <c r="B2" s="5" t="s">
        <v>156</v>
      </c>
    </row>
    <row r="3" spans="2:56" s="3" customFormat="1" ht="15" customHeight="1">
      <c r="B3" s="7" t="s">
        <v>423</v>
      </c>
      <c r="C3" s="7"/>
      <c r="D3" s="7"/>
      <c r="E3" s="7"/>
      <c r="F3" s="7"/>
      <c r="G3" s="7"/>
      <c r="H3" s="7"/>
      <c r="I3" s="7"/>
      <c r="J3" s="7"/>
      <c r="K3" s="7"/>
      <c r="L3" s="7"/>
      <c r="M3" s="7"/>
      <c r="N3" s="7"/>
      <c r="O3" s="7"/>
      <c r="P3" s="7"/>
      <c r="Q3" s="7"/>
      <c r="R3" s="7"/>
      <c r="S3" s="7"/>
      <c r="T3" s="7"/>
      <c r="U3" s="7"/>
      <c r="V3" s="7"/>
      <c r="W3" s="7"/>
      <c r="X3" s="7"/>
      <c r="Y3" s="7"/>
      <c r="Z3" s="7"/>
      <c r="AA3" s="7"/>
      <c r="AB3" s="7"/>
    </row>
    <row r="4" spans="2:56" s="3" customFormat="1" ht="15" customHeight="1">
      <c r="B4" s="5"/>
      <c r="C4" s="3" t="s">
        <v>424</v>
      </c>
      <c r="G4" s="4" t="s">
        <v>186</v>
      </c>
      <c r="H4" s="3" t="s">
        <v>240</v>
      </c>
      <c r="L4" s="4"/>
      <c r="M4" s="3" t="s">
        <v>241</v>
      </c>
      <c r="Q4" s="4"/>
      <c r="T4" s="2" t="s">
        <v>238</v>
      </c>
      <c r="U4" s="357"/>
      <c r="V4" s="357"/>
      <c r="W4" s="357"/>
      <c r="X4" s="357"/>
      <c r="Y4" s="3" t="s">
        <v>242</v>
      </c>
      <c r="Z4" s="4"/>
      <c r="AA4" s="1" t="s">
        <v>243</v>
      </c>
      <c r="BA4" s="53" t="b">
        <v>0</v>
      </c>
      <c r="BB4" s="53" t="b">
        <v>0</v>
      </c>
      <c r="BC4" s="53" t="b">
        <v>0</v>
      </c>
      <c r="BD4" s="53" t="b">
        <v>0</v>
      </c>
    </row>
    <row r="5" spans="2:56" s="3" customFormat="1" ht="15" customHeight="1">
      <c r="B5" s="43"/>
      <c r="C5" s="6" t="s">
        <v>425</v>
      </c>
      <c r="D5" s="6"/>
      <c r="E5" s="6"/>
      <c r="F5" s="6"/>
      <c r="G5" s="370"/>
      <c r="H5" s="370"/>
      <c r="I5" s="370"/>
      <c r="J5" s="370"/>
      <c r="K5" s="370"/>
      <c r="L5" s="370"/>
      <c r="M5" s="370"/>
      <c r="N5" s="370"/>
      <c r="O5" s="370"/>
      <c r="P5" s="370"/>
      <c r="Q5" s="370"/>
      <c r="R5" s="370"/>
      <c r="S5" s="370"/>
      <c r="T5" s="370"/>
      <c r="U5" s="370"/>
      <c r="V5" s="370"/>
      <c r="W5" s="370"/>
      <c r="X5" s="370"/>
      <c r="Y5" s="370"/>
      <c r="Z5" s="370"/>
      <c r="AA5" s="370"/>
      <c r="AB5" s="370"/>
    </row>
    <row r="6" spans="2:56" s="3" customFormat="1" ht="15" customHeight="1">
      <c r="B6" s="7" t="s">
        <v>426</v>
      </c>
      <c r="C6" s="7"/>
      <c r="D6" s="7"/>
      <c r="E6" s="7"/>
      <c r="F6" s="7"/>
      <c r="G6" s="44"/>
      <c r="H6" s="7"/>
      <c r="I6" s="7"/>
      <c r="J6" s="7"/>
      <c r="K6" s="7"/>
      <c r="L6" s="7"/>
      <c r="M6" s="7"/>
      <c r="N6" s="7"/>
      <c r="O6" s="7"/>
      <c r="P6" s="7"/>
      <c r="Q6" s="7"/>
      <c r="R6" s="7"/>
      <c r="S6" s="7"/>
      <c r="T6" s="7"/>
      <c r="U6" s="7"/>
      <c r="V6" s="7"/>
      <c r="W6" s="7"/>
      <c r="X6" s="7"/>
      <c r="Y6" s="7"/>
      <c r="Z6" s="7"/>
      <c r="AA6" s="7"/>
      <c r="AB6" s="7"/>
    </row>
    <row r="7" spans="2:56" s="3" customFormat="1" ht="15" customHeight="1">
      <c r="B7" s="5"/>
      <c r="C7" s="3" t="s">
        <v>427</v>
      </c>
      <c r="G7" s="4"/>
      <c r="H7" s="3" t="s">
        <v>157</v>
      </c>
      <c r="Q7" s="4"/>
      <c r="R7" s="3" t="s">
        <v>159</v>
      </c>
      <c r="BA7" s="53" t="b">
        <v>0</v>
      </c>
      <c r="BB7" s="53" t="b">
        <v>0</v>
      </c>
      <c r="BC7" s="53" t="b">
        <v>0</v>
      </c>
      <c r="BD7" s="53" t="b">
        <v>0</v>
      </c>
    </row>
    <row r="8" spans="2:56" s="3" customFormat="1" ht="15" customHeight="1">
      <c r="B8" s="5"/>
      <c r="G8" s="4"/>
      <c r="H8" s="3" t="s">
        <v>158</v>
      </c>
      <c r="Q8" s="4"/>
      <c r="R8" s="3" t="s">
        <v>214</v>
      </c>
      <c r="U8" s="357"/>
      <c r="V8" s="357"/>
      <c r="W8" s="357"/>
      <c r="X8" s="357"/>
      <c r="Y8" s="357"/>
      <c r="Z8" s="357"/>
      <c r="AA8" s="3" t="s">
        <v>244</v>
      </c>
    </row>
    <row r="9" spans="2:56" s="3" customFormat="1" ht="15" customHeight="1">
      <c r="B9" s="5"/>
      <c r="C9" s="3" t="s">
        <v>428</v>
      </c>
      <c r="H9" s="369" t="s">
        <v>160</v>
      </c>
      <c r="I9" s="369"/>
      <c r="J9" s="357"/>
      <c r="K9" s="357"/>
      <c r="L9" s="3" t="s">
        <v>239</v>
      </c>
      <c r="O9" s="369" t="s">
        <v>161</v>
      </c>
      <c r="P9" s="369"/>
      <c r="Q9" s="357"/>
      <c r="R9" s="357"/>
      <c r="S9" s="3" t="s">
        <v>239</v>
      </c>
      <c r="T9" s="1"/>
      <c r="V9" s="369" t="s">
        <v>177</v>
      </c>
      <c r="W9" s="369"/>
      <c r="X9" s="357"/>
      <c r="Y9" s="357"/>
      <c r="Z9" s="3" t="s">
        <v>239</v>
      </c>
    </row>
    <row r="10" spans="2:56" s="3" customFormat="1" ht="15" customHeight="1">
      <c r="B10" s="5"/>
      <c r="C10" s="3" t="s">
        <v>429</v>
      </c>
      <c r="G10" s="45"/>
      <c r="H10" s="45"/>
      <c r="I10" s="371"/>
      <c r="J10" s="371"/>
      <c r="K10" s="371"/>
      <c r="L10" s="371"/>
      <c r="M10" s="371"/>
      <c r="N10" s="3" t="s">
        <v>187</v>
      </c>
      <c r="R10" s="45"/>
      <c r="S10" s="45"/>
      <c r="T10" s="45"/>
      <c r="U10" s="45"/>
    </row>
    <row r="11" spans="2:56" s="3" customFormat="1" ht="15" customHeight="1">
      <c r="B11" s="5"/>
      <c r="C11" s="3" t="s">
        <v>430</v>
      </c>
      <c r="G11" s="45"/>
      <c r="H11" s="45"/>
      <c r="I11" s="371"/>
      <c r="J11" s="371"/>
      <c r="K11" s="371"/>
      <c r="L11" s="371"/>
      <c r="M11" s="371"/>
      <c r="N11" s="3" t="s">
        <v>188</v>
      </c>
    </row>
    <row r="12" spans="2:56" s="3" customFormat="1" ht="15" customHeight="1">
      <c r="B12" s="43"/>
      <c r="C12" s="6" t="s">
        <v>431</v>
      </c>
      <c r="D12" s="6"/>
      <c r="E12" s="6"/>
      <c r="F12" s="6"/>
      <c r="G12" s="46"/>
      <c r="H12" s="46"/>
      <c r="I12" s="372"/>
      <c r="J12" s="372"/>
      <c r="K12" s="372"/>
      <c r="L12" s="372"/>
      <c r="M12" s="372"/>
      <c r="N12" s="6" t="s">
        <v>189</v>
      </c>
      <c r="O12" s="6"/>
      <c r="P12" s="47" t="s">
        <v>245</v>
      </c>
      <c r="Q12" s="368" t="s">
        <v>246</v>
      </c>
      <c r="R12" s="368"/>
      <c r="S12" s="368"/>
      <c r="T12" s="368"/>
      <c r="U12" s="368"/>
      <c r="V12" s="368"/>
      <c r="W12" s="368"/>
      <c r="X12" s="373"/>
      <c r="Y12" s="373"/>
      <c r="Z12" s="373"/>
      <c r="AA12" s="373"/>
      <c r="AB12" s="6" t="s">
        <v>194</v>
      </c>
    </row>
    <row r="13" spans="2:56" s="3" customFormat="1" ht="15" customHeight="1">
      <c r="B13" s="3" t="s">
        <v>432</v>
      </c>
      <c r="K13" s="363" t="s">
        <v>193</v>
      </c>
      <c r="L13" s="363"/>
      <c r="M13" s="363"/>
      <c r="N13" s="363"/>
      <c r="O13" s="363"/>
      <c r="P13" s="363"/>
      <c r="Q13" s="363"/>
      <c r="R13" s="363"/>
      <c r="S13" s="365" t="s">
        <v>105</v>
      </c>
      <c r="T13" s="365"/>
      <c r="U13" s="365"/>
      <c r="V13" s="365"/>
      <c r="W13" s="365"/>
      <c r="X13" s="365" t="s">
        <v>106</v>
      </c>
      <c r="Y13" s="365"/>
      <c r="Z13" s="365"/>
      <c r="AA13" s="365"/>
      <c r="AB13" s="365"/>
    </row>
    <row r="14" spans="2:56" s="3" customFormat="1" ht="15" customHeight="1">
      <c r="B14" s="5"/>
      <c r="C14" s="3" t="s">
        <v>433</v>
      </c>
      <c r="F14" s="3" t="s">
        <v>51</v>
      </c>
      <c r="G14" s="361"/>
      <c r="H14" s="361"/>
      <c r="I14" s="361"/>
      <c r="J14" s="3" t="s">
        <v>248</v>
      </c>
      <c r="K14" s="2" t="s">
        <v>51</v>
      </c>
      <c r="L14" s="352"/>
      <c r="M14" s="352"/>
      <c r="N14" s="352"/>
      <c r="O14" s="352"/>
      <c r="P14" s="352"/>
      <c r="Q14" s="352"/>
      <c r="R14" s="4" t="s">
        <v>113</v>
      </c>
      <c r="S14" s="359"/>
      <c r="T14" s="359"/>
      <c r="U14" s="359"/>
      <c r="V14" s="359"/>
      <c r="W14" s="3" t="s">
        <v>107</v>
      </c>
    </row>
    <row r="15" spans="2:56" s="3" customFormat="1" ht="15" customHeight="1">
      <c r="B15" s="5"/>
      <c r="E15" s="377"/>
      <c r="F15" s="377"/>
      <c r="G15" s="377"/>
      <c r="I15" s="3" t="s">
        <v>247</v>
      </c>
      <c r="K15" s="2" t="s">
        <v>51</v>
      </c>
      <c r="L15" s="352"/>
      <c r="M15" s="352"/>
      <c r="N15" s="352"/>
      <c r="O15" s="352"/>
      <c r="P15" s="352"/>
      <c r="Q15" s="352"/>
      <c r="R15" s="4" t="s">
        <v>113</v>
      </c>
      <c r="S15" s="359"/>
      <c r="T15" s="359"/>
      <c r="U15" s="359"/>
      <c r="V15" s="359"/>
      <c r="W15" s="3" t="s">
        <v>114</v>
      </c>
      <c r="X15" s="359"/>
      <c r="Y15" s="364"/>
      <c r="Z15" s="364"/>
      <c r="AA15" s="364"/>
      <c r="AB15" s="3" t="s">
        <v>107</v>
      </c>
    </row>
    <row r="16" spans="2:56" s="3" customFormat="1" ht="15" customHeight="1">
      <c r="B16" s="5"/>
      <c r="F16" s="3" t="s">
        <v>51</v>
      </c>
      <c r="G16" s="361"/>
      <c r="H16" s="361"/>
      <c r="I16" s="361"/>
      <c r="J16" s="3" t="s">
        <v>248</v>
      </c>
      <c r="K16" s="2" t="s">
        <v>51</v>
      </c>
      <c r="L16" s="352"/>
      <c r="M16" s="352"/>
      <c r="N16" s="352"/>
      <c r="O16" s="352"/>
      <c r="P16" s="352"/>
      <c r="Q16" s="352"/>
      <c r="R16" s="4" t="s">
        <v>113</v>
      </c>
      <c r="S16" s="359"/>
      <c r="T16" s="359"/>
      <c r="U16" s="359"/>
      <c r="V16" s="359"/>
      <c r="W16" s="3" t="s">
        <v>107</v>
      </c>
      <c r="X16" s="1"/>
      <c r="Y16" s="48"/>
      <c r="Z16" s="4"/>
      <c r="AA16" s="2"/>
    </row>
    <row r="17" spans="2:59" s="3" customFormat="1" ht="15" customHeight="1">
      <c r="B17" s="5"/>
      <c r="E17" s="362"/>
      <c r="F17" s="362"/>
      <c r="G17" s="362"/>
      <c r="I17" s="3" t="s">
        <v>247</v>
      </c>
      <c r="K17" s="2" t="s">
        <v>51</v>
      </c>
      <c r="L17" s="352"/>
      <c r="M17" s="352"/>
      <c r="N17" s="352"/>
      <c r="O17" s="352"/>
      <c r="P17" s="352"/>
      <c r="Q17" s="352"/>
      <c r="R17" s="4" t="s">
        <v>113</v>
      </c>
      <c r="S17" s="359"/>
      <c r="T17" s="359"/>
      <c r="U17" s="359"/>
      <c r="V17" s="359"/>
      <c r="W17" s="3" t="s">
        <v>115</v>
      </c>
      <c r="X17" s="359"/>
      <c r="Y17" s="364"/>
      <c r="Z17" s="364"/>
      <c r="AA17" s="364"/>
      <c r="AB17" s="3" t="s">
        <v>107</v>
      </c>
    </row>
    <row r="18" spans="2:59" s="3" customFormat="1" ht="15" customHeight="1">
      <c r="B18" s="5"/>
      <c r="F18" s="3" t="s">
        <v>51</v>
      </c>
      <c r="G18" s="361"/>
      <c r="H18" s="361"/>
      <c r="I18" s="361"/>
      <c r="J18" s="3" t="s">
        <v>248</v>
      </c>
      <c r="K18" s="2" t="s">
        <v>51</v>
      </c>
      <c r="L18" s="352"/>
      <c r="M18" s="352"/>
      <c r="N18" s="352"/>
      <c r="O18" s="352"/>
      <c r="P18" s="352"/>
      <c r="Q18" s="352"/>
      <c r="R18" s="4" t="s">
        <v>113</v>
      </c>
      <c r="S18" s="359"/>
      <c r="T18" s="359"/>
      <c r="U18" s="359"/>
      <c r="V18" s="359"/>
      <c r="W18" s="3" t="s">
        <v>107</v>
      </c>
      <c r="X18" s="1"/>
      <c r="Y18" s="4"/>
      <c r="Z18" s="4"/>
      <c r="AA18" s="2"/>
    </row>
    <row r="19" spans="2:59" s="3" customFormat="1" ht="15" customHeight="1">
      <c r="B19" s="5"/>
      <c r="E19" s="362"/>
      <c r="F19" s="362"/>
      <c r="G19" s="362"/>
      <c r="K19" s="2" t="s">
        <v>51</v>
      </c>
      <c r="L19" s="352"/>
      <c r="M19" s="352"/>
      <c r="N19" s="352"/>
      <c r="O19" s="352"/>
      <c r="P19" s="352"/>
      <c r="Q19" s="352"/>
      <c r="R19" s="4" t="s">
        <v>113</v>
      </c>
      <c r="S19" s="359"/>
      <c r="T19" s="359"/>
      <c r="U19" s="359"/>
      <c r="V19" s="359"/>
      <c r="W19" s="3" t="s">
        <v>115</v>
      </c>
      <c r="X19" s="359"/>
      <c r="Y19" s="364"/>
      <c r="Z19" s="364"/>
      <c r="AA19" s="364"/>
      <c r="AB19" s="3" t="s">
        <v>107</v>
      </c>
    </row>
    <row r="20" spans="2:59" s="3" customFormat="1" ht="15" customHeight="1">
      <c r="B20" s="5"/>
      <c r="F20" s="3" t="s">
        <v>51</v>
      </c>
      <c r="G20" s="361"/>
      <c r="H20" s="361"/>
      <c r="I20" s="361"/>
      <c r="J20" s="3" t="s">
        <v>248</v>
      </c>
      <c r="K20" s="2" t="s">
        <v>51</v>
      </c>
      <c r="L20" s="352"/>
      <c r="M20" s="352"/>
      <c r="N20" s="352"/>
      <c r="O20" s="352"/>
      <c r="P20" s="352"/>
      <c r="Q20" s="352"/>
      <c r="R20" s="4" t="s">
        <v>113</v>
      </c>
      <c r="S20" s="359"/>
      <c r="T20" s="359"/>
      <c r="U20" s="359"/>
      <c r="V20" s="359"/>
      <c r="W20" s="3" t="s">
        <v>107</v>
      </c>
      <c r="X20" s="1"/>
      <c r="Y20" s="4"/>
      <c r="Z20" s="4"/>
      <c r="AA20" s="2"/>
    </row>
    <row r="21" spans="2:59" s="3" customFormat="1" ht="15" customHeight="1">
      <c r="B21" s="5"/>
      <c r="E21" s="362"/>
      <c r="F21" s="362"/>
      <c r="G21" s="362"/>
      <c r="K21" s="2" t="s">
        <v>51</v>
      </c>
      <c r="L21" s="352"/>
      <c r="M21" s="352"/>
      <c r="N21" s="352"/>
      <c r="O21" s="352"/>
      <c r="P21" s="352"/>
      <c r="Q21" s="352"/>
      <c r="R21" s="4" t="s">
        <v>113</v>
      </c>
      <c r="S21" s="359"/>
      <c r="T21" s="359"/>
      <c r="U21" s="359"/>
      <c r="V21" s="359"/>
      <c r="W21" s="3" t="s">
        <v>115</v>
      </c>
      <c r="X21" s="359"/>
      <c r="Y21" s="364"/>
      <c r="Z21" s="364"/>
      <c r="AA21" s="364"/>
      <c r="AB21" s="3" t="s">
        <v>107</v>
      </c>
    </row>
    <row r="22" spans="2:59" s="3" customFormat="1" ht="15" customHeight="1">
      <c r="B22" s="5"/>
      <c r="F22" s="3" t="s">
        <v>51</v>
      </c>
      <c r="G22" s="361"/>
      <c r="H22" s="361"/>
      <c r="I22" s="361"/>
      <c r="J22" s="3" t="s">
        <v>248</v>
      </c>
      <c r="K22" s="2" t="s">
        <v>51</v>
      </c>
      <c r="L22" s="352"/>
      <c r="M22" s="352"/>
      <c r="N22" s="352"/>
      <c r="O22" s="352"/>
      <c r="P22" s="352"/>
      <c r="Q22" s="352"/>
      <c r="R22" s="4" t="s">
        <v>113</v>
      </c>
      <c r="S22" s="359"/>
      <c r="T22" s="359"/>
      <c r="U22" s="359"/>
      <c r="V22" s="359"/>
      <c r="W22" s="3" t="s">
        <v>107</v>
      </c>
      <c r="X22" s="1"/>
      <c r="AA22" s="2"/>
    </row>
    <row r="23" spans="2:59" s="3" customFormat="1" ht="15" customHeight="1">
      <c r="B23" s="5"/>
      <c r="E23" s="4"/>
      <c r="F23" s="4"/>
      <c r="G23" s="4"/>
      <c r="I23" s="49"/>
      <c r="J23" s="49"/>
      <c r="K23" s="2" t="s">
        <v>51</v>
      </c>
      <c r="L23" s="352"/>
      <c r="M23" s="352"/>
      <c r="N23" s="352"/>
      <c r="O23" s="352"/>
      <c r="P23" s="352"/>
      <c r="Q23" s="352"/>
      <c r="R23" s="4" t="s">
        <v>113</v>
      </c>
      <c r="S23" s="359"/>
      <c r="T23" s="359"/>
      <c r="U23" s="359"/>
      <c r="V23" s="359"/>
      <c r="W23" s="3" t="s">
        <v>115</v>
      </c>
      <c r="X23" s="359"/>
      <c r="Y23" s="364"/>
      <c r="Z23" s="364"/>
      <c r="AA23" s="364"/>
      <c r="AB23" s="3" t="s">
        <v>107</v>
      </c>
    </row>
    <row r="24" spans="2:59" s="3" customFormat="1" ht="15" customHeight="1">
      <c r="B24" s="5"/>
      <c r="C24" s="3" t="s">
        <v>434</v>
      </c>
      <c r="K24" s="2" t="s">
        <v>108</v>
      </c>
      <c r="L24" s="352"/>
      <c r="M24" s="352"/>
      <c r="N24" s="352"/>
      <c r="O24" s="352"/>
      <c r="P24" s="352"/>
      <c r="Q24" s="352"/>
      <c r="R24" s="4" t="s">
        <v>113</v>
      </c>
      <c r="S24" s="359"/>
      <c r="T24" s="359"/>
      <c r="U24" s="359"/>
      <c r="V24" s="359"/>
      <c r="W24" s="3" t="s">
        <v>109</v>
      </c>
      <c r="AA24" s="2"/>
    </row>
    <row r="25" spans="2:59" s="3" customFormat="1" ht="15" customHeight="1">
      <c r="B25" s="5"/>
      <c r="K25" s="2" t="s">
        <v>108</v>
      </c>
      <c r="L25" s="352"/>
      <c r="M25" s="352"/>
      <c r="N25" s="352"/>
      <c r="O25" s="352"/>
      <c r="P25" s="352"/>
      <c r="Q25" s="352"/>
      <c r="R25" s="4" t="s">
        <v>113</v>
      </c>
      <c r="S25" s="359"/>
      <c r="T25" s="359"/>
      <c r="U25" s="359"/>
      <c r="V25" s="359"/>
      <c r="W25" s="3" t="s">
        <v>109</v>
      </c>
    </row>
    <row r="26" spans="2:59" s="3" customFormat="1" ht="15" customHeight="1">
      <c r="B26" s="5"/>
      <c r="K26" s="2" t="s">
        <v>108</v>
      </c>
      <c r="L26" s="366"/>
      <c r="M26" s="366"/>
      <c r="N26" s="366"/>
      <c r="O26" s="366"/>
      <c r="P26" s="366"/>
      <c r="Q26" s="366"/>
      <c r="R26" s="158" t="s">
        <v>113</v>
      </c>
      <c r="S26" s="360"/>
      <c r="T26" s="360"/>
      <c r="U26" s="360"/>
      <c r="V26" s="360"/>
      <c r="W26" s="6" t="s">
        <v>109</v>
      </c>
      <c r="X26" s="6"/>
      <c r="Y26" s="6"/>
    </row>
    <row r="27" spans="2:59" s="3" customFormat="1" ht="15" customHeight="1">
      <c r="B27" s="7" t="s">
        <v>435</v>
      </c>
      <c r="C27" s="7"/>
      <c r="D27" s="7"/>
      <c r="E27" s="7"/>
      <c r="F27" s="7"/>
      <c r="G27" s="7"/>
      <c r="H27" s="194"/>
      <c r="I27" s="27" t="s">
        <v>162</v>
      </c>
      <c r="J27" s="7"/>
      <c r="K27" s="7"/>
      <c r="L27" s="7"/>
      <c r="M27" s="7"/>
      <c r="N27" s="194"/>
      <c r="O27" s="27"/>
      <c r="P27" s="144" t="s">
        <v>746</v>
      </c>
      <c r="Q27" s="7"/>
      <c r="R27" s="7"/>
      <c r="S27" s="7"/>
      <c r="T27" s="32" t="s">
        <v>699</v>
      </c>
      <c r="U27" s="7"/>
      <c r="V27" s="7"/>
      <c r="W27" s="7"/>
      <c r="X27" s="7"/>
      <c r="Y27" s="44"/>
      <c r="Z27" s="356"/>
      <c r="AA27" s="356"/>
      <c r="AB27" s="27" t="s">
        <v>248</v>
      </c>
      <c r="BA27" s="53" t="b">
        <v>0</v>
      </c>
      <c r="BB27" s="53" t="b">
        <v>0</v>
      </c>
      <c r="BC27" s="53" t="b">
        <v>0</v>
      </c>
      <c r="BD27" s="53" t="b">
        <v>0</v>
      </c>
      <c r="BE27" s="53" t="b">
        <v>0</v>
      </c>
      <c r="BF27" s="53" t="b">
        <v>0</v>
      </c>
      <c r="BG27" s="53" t="b">
        <v>0</v>
      </c>
    </row>
    <row r="28" spans="2:59" s="3" customFormat="1" ht="15" customHeight="1">
      <c r="H28" s="4"/>
      <c r="I28" s="9" t="s">
        <v>695</v>
      </c>
      <c r="N28" s="11" t="s">
        <v>694</v>
      </c>
      <c r="O28" s="374"/>
      <c r="P28" s="375"/>
      <c r="Q28" s="9" t="s">
        <v>248</v>
      </c>
      <c r="T28" s="9" t="s">
        <v>696</v>
      </c>
      <c r="Y28" s="2"/>
    </row>
    <row r="29" spans="2:59" s="3" customFormat="1" ht="15" customHeight="1">
      <c r="B29" s="6"/>
      <c r="C29" s="6"/>
      <c r="D29" s="6"/>
      <c r="E29" s="6"/>
      <c r="F29" s="6"/>
      <c r="G29" s="6"/>
      <c r="H29" s="158"/>
      <c r="I29" s="19" t="s">
        <v>697</v>
      </c>
      <c r="J29" s="50"/>
      <c r="K29" s="122" t="s">
        <v>694</v>
      </c>
      <c r="L29" s="355"/>
      <c r="M29" s="376"/>
      <c r="N29" s="376"/>
      <c r="O29" s="376"/>
      <c r="P29" s="376"/>
      <c r="Q29" s="17" t="s">
        <v>698</v>
      </c>
      <c r="R29" s="8"/>
      <c r="S29" s="8"/>
      <c r="T29" s="206" t="s">
        <v>747</v>
      </c>
      <c r="U29" s="195"/>
      <c r="V29" s="195"/>
      <c r="W29" s="195"/>
      <c r="X29" s="6"/>
      <c r="Y29" s="158"/>
      <c r="Z29" s="50"/>
      <c r="AA29" s="6"/>
      <c r="AB29" s="8"/>
      <c r="AD29" s="51"/>
      <c r="AE29" s="51"/>
    </row>
    <row r="30" spans="2:59" s="3" customFormat="1" ht="15" customHeight="1">
      <c r="B30" s="3" t="s">
        <v>436</v>
      </c>
      <c r="H30" s="9" t="s">
        <v>589</v>
      </c>
      <c r="I30" s="52"/>
      <c r="J30" s="52"/>
      <c r="K30" s="52"/>
      <c r="L30" s="20" t="s">
        <v>590</v>
      </c>
      <c r="M30" s="52"/>
      <c r="O30" s="24" t="s">
        <v>593</v>
      </c>
      <c r="P30" s="1"/>
      <c r="Q30" s="52"/>
      <c r="S30" s="52"/>
      <c r="T30" s="52"/>
      <c r="U30" s="52"/>
      <c r="V30" s="11" t="s">
        <v>591</v>
      </c>
      <c r="W30" s="52"/>
      <c r="Y30" s="52"/>
      <c r="Z30" s="52"/>
      <c r="AA30" s="52"/>
      <c r="AB30" s="11" t="s">
        <v>592</v>
      </c>
      <c r="BA30" s="53" t="b">
        <v>0</v>
      </c>
      <c r="BB30" s="53" t="b">
        <v>0</v>
      </c>
      <c r="BC30" s="53" t="b">
        <v>0</v>
      </c>
      <c r="BD30" s="53" t="b">
        <v>0</v>
      </c>
      <c r="BE30" s="53" t="b">
        <v>0</v>
      </c>
    </row>
    <row r="31" spans="2:59" s="3" customFormat="1" ht="15" customHeight="1">
      <c r="B31" s="7" t="s">
        <v>437</v>
      </c>
      <c r="C31" s="7"/>
      <c r="D31" s="7"/>
      <c r="E31" s="7"/>
      <c r="F31" s="7"/>
      <c r="G31" s="7"/>
      <c r="H31" s="7"/>
      <c r="I31" s="7"/>
      <c r="J31" s="7"/>
      <c r="K31" s="7"/>
      <c r="L31" s="7"/>
      <c r="M31" s="7"/>
      <c r="N31" s="7"/>
      <c r="O31" s="44"/>
      <c r="P31" s="7"/>
      <c r="Q31" s="7"/>
      <c r="R31" s="44"/>
      <c r="S31" s="7"/>
      <c r="T31" s="7"/>
      <c r="U31" s="7"/>
      <c r="V31" s="7"/>
      <c r="W31" s="7"/>
      <c r="X31" s="7"/>
      <c r="Y31" s="7"/>
      <c r="Z31" s="7"/>
      <c r="AA31" s="7"/>
      <c r="AB31" s="7"/>
    </row>
    <row r="32" spans="2:59" s="3" customFormat="1" ht="15" customHeight="1">
      <c r="B32" s="5"/>
      <c r="F32" s="353"/>
      <c r="G32" s="353"/>
      <c r="H32" s="53"/>
      <c r="I32" s="3" t="s">
        <v>149</v>
      </c>
      <c r="J32" s="53"/>
      <c r="K32" s="3" t="s">
        <v>150</v>
      </c>
      <c r="L32" s="53"/>
      <c r="M32" s="3" t="s">
        <v>151</v>
      </c>
      <c r="N32" s="358" t="s">
        <v>163</v>
      </c>
      <c r="O32" s="358"/>
      <c r="P32" s="2" t="s">
        <v>181</v>
      </c>
      <c r="Q32" s="357"/>
      <c r="R32" s="357"/>
      <c r="S32" s="357"/>
      <c r="T32" s="357"/>
      <c r="U32" s="357"/>
      <c r="V32" s="357"/>
      <c r="W32" s="357"/>
      <c r="X32" s="357"/>
      <c r="Y32" s="357"/>
      <c r="Z32" s="357"/>
      <c r="AA32" s="357"/>
      <c r="AB32" s="3" t="s">
        <v>182</v>
      </c>
      <c r="AC32" s="51"/>
      <c r="AD32" s="51"/>
      <c r="AE32" s="51"/>
      <c r="AF32" s="51"/>
      <c r="AG32" s="51"/>
      <c r="AH32" s="51"/>
      <c r="AI32" s="51"/>
      <c r="AJ32" s="51"/>
      <c r="AK32" s="51"/>
      <c r="AL32" s="51"/>
    </row>
    <row r="33" spans="2:55" s="3" customFormat="1" ht="15" customHeight="1">
      <c r="B33" s="5"/>
      <c r="F33" s="353"/>
      <c r="G33" s="353"/>
      <c r="H33" s="53"/>
      <c r="I33" s="3" t="s">
        <v>149</v>
      </c>
      <c r="J33" s="53"/>
      <c r="K33" s="3" t="s">
        <v>150</v>
      </c>
      <c r="L33" s="53"/>
      <c r="M33" s="3" t="s">
        <v>151</v>
      </c>
      <c r="N33" s="358" t="s">
        <v>163</v>
      </c>
      <c r="O33" s="358"/>
      <c r="P33" s="2" t="s">
        <v>181</v>
      </c>
      <c r="Q33" s="357"/>
      <c r="R33" s="357"/>
      <c r="S33" s="357"/>
      <c r="T33" s="357"/>
      <c r="U33" s="357"/>
      <c r="V33" s="357"/>
      <c r="W33" s="357"/>
      <c r="X33" s="357"/>
      <c r="Y33" s="357"/>
      <c r="Z33" s="357"/>
      <c r="AA33" s="357"/>
      <c r="AB33" s="3" t="s">
        <v>182</v>
      </c>
    </row>
    <row r="34" spans="2:55" s="3" customFormat="1" ht="15" customHeight="1">
      <c r="B34" s="5"/>
      <c r="F34" s="353"/>
      <c r="G34" s="353"/>
      <c r="H34" s="53"/>
      <c r="I34" s="3" t="s">
        <v>149</v>
      </c>
      <c r="J34" s="53"/>
      <c r="K34" s="3" t="s">
        <v>150</v>
      </c>
      <c r="L34" s="53"/>
      <c r="M34" s="3" t="s">
        <v>151</v>
      </c>
      <c r="N34" s="358" t="s">
        <v>163</v>
      </c>
      <c r="O34" s="358"/>
      <c r="P34" s="2" t="s">
        <v>181</v>
      </c>
      <c r="Q34" s="357"/>
      <c r="R34" s="357"/>
      <c r="S34" s="357"/>
      <c r="T34" s="357"/>
      <c r="U34" s="357"/>
      <c r="V34" s="357"/>
      <c r="W34" s="357"/>
      <c r="X34" s="357"/>
      <c r="Y34" s="357"/>
      <c r="Z34" s="357"/>
      <c r="AA34" s="357"/>
      <c r="AB34" s="3" t="s">
        <v>182</v>
      </c>
    </row>
    <row r="35" spans="2:55" s="3" customFormat="1" ht="15" customHeight="1">
      <c r="B35" s="5"/>
      <c r="F35" s="353"/>
      <c r="G35" s="353"/>
      <c r="H35" s="53"/>
      <c r="I35" s="3" t="s">
        <v>149</v>
      </c>
      <c r="J35" s="53"/>
      <c r="K35" s="3" t="s">
        <v>150</v>
      </c>
      <c r="L35" s="53"/>
      <c r="M35" s="3" t="s">
        <v>151</v>
      </c>
      <c r="N35" s="358" t="s">
        <v>163</v>
      </c>
      <c r="O35" s="358"/>
      <c r="P35" s="2" t="s">
        <v>181</v>
      </c>
      <c r="Q35" s="357"/>
      <c r="R35" s="357"/>
      <c r="S35" s="357"/>
      <c r="T35" s="357"/>
      <c r="U35" s="357"/>
      <c r="V35" s="357"/>
      <c r="W35" s="357"/>
      <c r="X35" s="357"/>
      <c r="Y35" s="357"/>
      <c r="Z35" s="357"/>
      <c r="AA35" s="357"/>
      <c r="AB35" s="3" t="s">
        <v>182</v>
      </c>
    </row>
    <row r="36" spans="2:55" s="3" customFormat="1" ht="16.5" customHeight="1">
      <c r="B36" s="7" t="s">
        <v>438</v>
      </c>
      <c r="C36" s="7"/>
      <c r="D36" s="7"/>
      <c r="E36" s="7"/>
      <c r="F36" s="7"/>
      <c r="G36" s="7"/>
      <c r="H36" s="7"/>
      <c r="I36" s="7"/>
      <c r="J36" s="7"/>
      <c r="K36" s="7"/>
      <c r="L36" s="7"/>
      <c r="M36" s="7"/>
      <c r="N36" s="7"/>
      <c r="O36" s="7"/>
      <c r="P36" s="7"/>
      <c r="Q36" s="7"/>
      <c r="R36" s="7"/>
      <c r="S36" s="7"/>
      <c r="T36" s="7"/>
      <c r="U36" s="7"/>
      <c r="V36" s="7"/>
      <c r="W36" s="7"/>
      <c r="X36" s="7"/>
      <c r="Y36" s="7"/>
      <c r="Z36" s="7"/>
      <c r="AA36" s="7"/>
      <c r="AB36" s="7"/>
    </row>
    <row r="37" spans="2:55" s="3" customFormat="1" ht="16.5" customHeight="1">
      <c r="B37" s="5"/>
      <c r="C37" s="3" t="s">
        <v>439</v>
      </c>
      <c r="J37" s="3" t="s">
        <v>249</v>
      </c>
      <c r="L37" s="3" t="s">
        <v>111</v>
      </c>
      <c r="O37" s="2"/>
      <c r="P37" s="2"/>
      <c r="Q37" s="4"/>
      <c r="R37" s="3" t="s">
        <v>155</v>
      </c>
      <c r="BA37" s="53" t="b">
        <v>0</v>
      </c>
      <c r="BB37" s="53" t="b">
        <v>0</v>
      </c>
      <c r="BC37" s="53" t="b">
        <v>0</v>
      </c>
    </row>
    <row r="38" spans="2:55" s="3" customFormat="1" ht="16.5" customHeight="1">
      <c r="B38" s="5"/>
      <c r="C38" s="3" t="s">
        <v>440</v>
      </c>
      <c r="J38" s="4" t="s">
        <v>33</v>
      </c>
      <c r="M38" s="3" t="s">
        <v>155</v>
      </c>
      <c r="Q38" s="4"/>
      <c r="BA38" s="53" t="b">
        <v>0</v>
      </c>
      <c r="BB38" s="53" t="b">
        <v>0</v>
      </c>
    </row>
    <row r="39" spans="2:55" s="3" customFormat="1" ht="16.5" customHeight="1">
      <c r="B39" s="5"/>
      <c r="F39" s="1" t="s">
        <v>165</v>
      </c>
      <c r="J39" s="1"/>
      <c r="L39" s="353" t="s">
        <v>899</v>
      </c>
      <c r="M39" s="353"/>
      <c r="N39" s="53"/>
      <c r="O39" s="3" t="s">
        <v>149</v>
      </c>
      <c r="P39" s="54"/>
      <c r="Q39" s="3" t="s">
        <v>150</v>
      </c>
      <c r="R39" s="53"/>
      <c r="S39" s="3" t="s">
        <v>151</v>
      </c>
      <c r="V39" s="2" t="s">
        <v>152</v>
      </c>
      <c r="W39" s="354"/>
      <c r="X39" s="354"/>
      <c r="Y39" s="354"/>
      <c r="Z39" s="354"/>
      <c r="AA39" s="354"/>
      <c r="AB39" s="1" t="s">
        <v>153</v>
      </c>
    </row>
    <row r="40" spans="2:55" s="3" customFormat="1" ht="16.5" customHeight="1">
      <c r="B40" s="5"/>
      <c r="F40" s="1" t="s">
        <v>166</v>
      </c>
      <c r="J40" s="3" t="s">
        <v>178</v>
      </c>
      <c r="L40" s="4"/>
      <c r="P40" s="4"/>
      <c r="R40" s="2" t="s">
        <v>167</v>
      </c>
      <c r="S40" s="352"/>
      <c r="T40" s="352"/>
      <c r="U40" s="352"/>
      <c r="V40" s="352"/>
      <c r="W40" s="352"/>
      <c r="X40" s="352"/>
      <c r="Y40" s="352"/>
      <c r="Z40" s="352"/>
      <c r="AA40" s="352"/>
      <c r="AB40" s="2" t="s">
        <v>183</v>
      </c>
      <c r="BA40" s="53" t="b">
        <v>0</v>
      </c>
      <c r="BB40" s="53" t="b">
        <v>0</v>
      </c>
    </row>
    <row r="41" spans="2:55" s="3" customFormat="1" ht="16.5" customHeight="1">
      <c r="B41" s="5"/>
      <c r="C41" s="3" t="s">
        <v>441</v>
      </c>
      <c r="J41" s="3" t="s">
        <v>34</v>
      </c>
      <c r="M41" s="3" t="s">
        <v>32</v>
      </c>
      <c r="Q41" s="4"/>
      <c r="AA41" s="2"/>
      <c r="BA41" s="53" t="b">
        <v>0</v>
      </c>
      <c r="BB41" s="53" t="b">
        <v>0</v>
      </c>
    </row>
    <row r="42" spans="2:55" s="3" customFormat="1" ht="16.5" customHeight="1">
      <c r="B42" s="5"/>
      <c r="F42" s="1" t="s">
        <v>165</v>
      </c>
      <c r="I42" s="1"/>
      <c r="J42" s="1"/>
      <c r="L42" s="353" t="s">
        <v>900</v>
      </c>
      <c r="M42" s="353"/>
      <c r="N42" s="53"/>
      <c r="O42" s="3" t="s">
        <v>149</v>
      </c>
      <c r="P42" s="54"/>
      <c r="Q42" s="3" t="s">
        <v>150</v>
      </c>
      <c r="R42" s="53"/>
      <c r="S42" s="3" t="s">
        <v>151</v>
      </c>
      <c r="V42" s="2" t="s">
        <v>152</v>
      </c>
      <c r="W42" s="354"/>
      <c r="X42" s="354"/>
      <c r="Y42" s="354"/>
      <c r="Z42" s="354"/>
      <c r="AA42" s="354"/>
      <c r="AB42" s="1" t="s">
        <v>153</v>
      </c>
    </row>
    <row r="43" spans="2:55" s="3" customFormat="1" ht="16.5" customHeight="1">
      <c r="B43" s="5"/>
      <c r="F43" s="1" t="s">
        <v>166</v>
      </c>
      <c r="I43" s="1"/>
      <c r="J43" s="3" t="s">
        <v>178</v>
      </c>
      <c r="L43" s="4"/>
      <c r="P43" s="4"/>
      <c r="R43" s="2" t="s">
        <v>167</v>
      </c>
      <c r="S43" s="352"/>
      <c r="T43" s="352"/>
      <c r="U43" s="352"/>
      <c r="V43" s="352"/>
      <c r="W43" s="352"/>
      <c r="X43" s="352"/>
      <c r="Y43" s="352"/>
      <c r="Z43" s="352"/>
      <c r="AA43" s="352"/>
      <c r="AB43" s="2" t="s">
        <v>183</v>
      </c>
      <c r="BA43" s="53" t="b">
        <v>0</v>
      </c>
      <c r="BB43" s="53" t="b">
        <v>0</v>
      </c>
    </row>
    <row r="44" spans="2:55" s="3" customFormat="1" ht="16.5" customHeight="1">
      <c r="B44" s="5"/>
      <c r="C44" s="3" t="s">
        <v>442</v>
      </c>
      <c r="I44" s="4"/>
      <c r="J44" s="3" t="s">
        <v>154</v>
      </c>
      <c r="L44" s="4"/>
      <c r="M44" s="3" t="s">
        <v>155</v>
      </c>
      <c r="AA44" s="2"/>
      <c r="BA44" s="53" t="b">
        <v>0</v>
      </c>
      <c r="BB44" s="53" t="b">
        <v>0</v>
      </c>
    </row>
    <row r="45" spans="2:55" s="3" customFormat="1" ht="16.5" customHeight="1">
      <c r="B45" s="5"/>
      <c r="C45" s="3" t="s">
        <v>443</v>
      </c>
      <c r="J45" s="3" t="s">
        <v>34</v>
      </c>
      <c r="L45" s="4"/>
      <c r="M45" s="3" t="s">
        <v>155</v>
      </c>
      <c r="P45" s="2" t="s">
        <v>112</v>
      </c>
      <c r="Q45" s="353"/>
      <c r="R45" s="353"/>
      <c r="S45" s="53"/>
      <c r="T45" s="3" t="s">
        <v>149</v>
      </c>
      <c r="U45" s="53"/>
      <c r="V45" s="3" t="s">
        <v>250</v>
      </c>
      <c r="AA45" s="2"/>
      <c r="BA45" s="53" t="b">
        <v>0</v>
      </c>
      <c r="BB45" s="53" t="b">
        <v>0</v>
      </c>
    </row>
    <row r="46" spans="2:55" s="3" customFormat="1" ht="16.5" customHeight="1">
      <c r="B46" s="5"/>
      <c r="F46" s="1" t="s">
        <v>165</v>
      </c>
      <c r="I46" s="1"/>
      <c r="J46" s="1"/>
      <c r="L46" s="353"/>
      <c r="M46" s="353"/>
      <c r="N46" s="53"/>
      <c r="O46" s="3" t="s">
        <v>149</v>
      </c>
      <c r="P46" s="54"/>
      <c r="Q46" s="3" t="s">
        <v>150</v>
      </c>
      <c r="R46" s="53"/>
      <c r="S46" s="3" t="s">
        <v>151</v>
      </c>
      <c r="V46" s="2" t="s">
        <v>152</v>
      </c>
      <c r="W46" s="354"/>
      <c r="X46" s="354"/>
      <c r="Y46" s="354"/>
      <c r="Z46" s="354"/>
      <c r="AA46" s="354"/>
      <c r="AB46" s="1" t="s">
        <v>153</v>
      </c>
    </row>
    <row r="47" spans="2:55" s="3" customFormat="1" ht="16.5" customHeight="1">
      <c r="B47" s="5"/>
      <c r="F47" s="1" t="s">
        <v>166</v>
      </c>
      <c r="I47" s="1"/>
      <c r="J47" s="3" t="s">
        <v>178</v>
      </c>
      <c r="L47" s="4"/>
      <c r="P47" s="4"/>
      <c r="R47" s="2" t="s">
        <v>167</v>
      </c>
      <c r="S47" s="352"/>
      <c r="T47" s="352"/>
      <c r="U47" s="352"/>
      <c r="V47" s="352"/>
      <c r="W47" s="352"/>
      <c r="X47" s="352"/>
      <c r="Y47" s="352"/>
      <c r="Z47" s="352"/>
      <c r="AA47" s="352"/>
      <c r="AB47" s="4" t="s">
        <v>183</v>
      </c>
      <c r="BA47" s="53" t="b">
        <v>0</v>
      </c>
      <c r="BB47" s="53" t="b">
        <v>0</v>
      </c>
    </row>
    <row r="48" spans="2:55" s="3" customFormat="1" ht="16.5" customHeight="1">
      <c r="B48" s="5"/>
      <c r="C48" s="3" t="s">
        <v>444</v>
      </c>
      <c r="I48" s="4"/>
      <c r="J48" s="3" t="s">
        <v>154</v>
      </c>
      <c r="L48" s="4"/>
      <c r="M48" s="3" t="s">
        <v>155</v>
      </c>
      <c r="P48" s="2" t="s">
        <v>112</v>
      </c>
      <c r="Q48" s="353"/>
      <c r="R48" s="353"/>
      <c r="S48" s="53"/>
      <c r="T48" s="3" t="s">
        <v>149</v>
      </c>
      <c r="U48" s="53"/>
      <c r="V48" s="3" t="s">
        <v>250</v>
      </c>
      <c r="AA48" s="2"/>
      <c r="AB48" s="4"/>
      <c r="BA48" s="53" t="b">
        <v>0</v>
      </c>
      <c r="BB48" s="53" t="b">
        <v>0</v>
      </c>
    </row>
    <row r="49" spans="2:55" s="3" customFormat="1" ht="16.5" customHeight="1">
      <c r="B49" s="5"/>
      <c r="F49" s="1" t="s">
        <v>165</v>
      </c>
      <c r="J49" s="1"/>
      <c r="L49" s="353" t="s">
        <v>683</v>
      </c>
      <c r="M49" s="353"/>
      <c r="N49" s="53"/>
      <c r="O49" s="3" t="s">
        <v>149</v>
      </c>
      <c r="P49" s="54"/>
      <c r="Q49" s="3" t="s">
        <v>150</v>
      </c>
      <c r="R49" s="53"/>
      <c r="S49" s="3" t="s">
        <v>151</v>
      </c>
      <c r="V49" s="2" t="s">
        <v>152</v>
      </c>
      <c r="W49" s="354"/>
      <c r="X49" s="354"/>
      <c r="Y49" s="354"/>
      <c r="Z49" s="354"/>
      <c r="AA49" s="354"/>
      <c r="AB49" s="1" t="s">
        <v>153</v>
      </c>
    </row>
    <row r="50" spans="2:55" s="3" customFormat="1" ht="16.5" customHeight="1">
      <c r="B50" s="5"/>
      <c r="F50" s="1" t="s">
        <v>166</v>
      </c>
      <c r="J50" s="3" t="s">
        <v>178</v>
      </c>
      <c r="L50" s="4"/>
      <c r="Q50" s="4"/>
      <c r="R50" s="2" t="s">
        <v>167</v>
      </c>
      <c r="S50" s="352"/>
      <c r="T50" s="352"/>
      <c r="U50" s="352"/>
      <c r="V50" s="352"/>
      <c r="W50" s="352"/>
      <c r="X50" s="352"/>
      <c r="Y50" s="352"/>
      <c r="Z50" s="352"/>
      <c r="AA50" s="352"/>
      <c r="AB50" s="4" t="s">
        <v>183</v>
      </c>
      <c r="BA50" s="53" t="b">
        <v>0</v>
      </c>
      <c r="BB50" s="53" t="b">
        <v>0</v>
      </c>
    </row>
    <row r="51" spans="2:55" s="3" customFormat="1" ht="16.5" customHeight="1">
      <c r="B51" s="5"/>
      <c r="C51" s="3" t="s">
        <v>445</v>
      </c>
      <c r="G51" s="1" t="s">
        <v>165</v>
      </c>
      <c r="J51" s="1"/>
      <c r="L51" s="353"/>
      <c r="M51" s="353"/>
      <c r="N51" s="53"/>
      <c r="O51" s="3" t="s">
        <v>149</v>
      </c>
      <c r="P51" s="54"/>
      <c r="Q51" s="3" t="s">
        <v>150</v>
      </c>
      <c r="R51" s="53"/>
      <c r="S51" s="3" t="s">
        <v>151</v>
      </c>
      <c r="V51" s="2" t="s">
        <v>152</v>
      </c>
      <c r="W51" s="354"/>
      <c r="X51" s="354"/>
      <c r="Y51" s="354"/>
      <c r="Z51" s="354"/>
      <c r="AA51" s="354"/>
      <c r="AB51" s="1" t="s">
        <v>153</v>
      </c>
    </row>
    <row r="52" spans="2:55" s="3" customFormat="1" ht="16.5" customHeight="1">
      <c r="B52" s="5"/>
      <c r="C52" s="3" t="s">
        <v>446</v>
      </c>
      <c r="G52" s="1" t="s">
        <v>165</v>
      </c>
      <c r="J52" s="1"/>
      <c r="L52" s="353"/>
      <c r="M52" s="353"/>
      <c r="N52" s="53"/>
      <c r="O52" s="3" t="s">
        <v>149</v>
      </c>
      <c r="P52" s="54"/>
      <c r="Q52" s="3" t="s">
        <v>150</v>
      </c>
      <c r="R52" s="53"/>
      <c r="S52" s="3" t="s">
        <v>151</v>
      </c>
      <c r="V52" s="2" t="s">
        <v>152</v>
      </c>
      <c r="W52" s="354"/>
      <c r="X52" s="354"/>
      <c r="Y52" s="354"/>
      <c r="Z52" s="354"/>
      <c r="AA52" s="354"/>
      <c r="AB52" s="1" t="s">
        <v>153</v>
      </c>
    </row>
    <row r="53" spans="2:55" s="3" customFormat="1" ht="16.5" customHeight="1">
      <c r="B53" s="5"/>
      <c r="C53" s="3" t="s">
        <v>447</v>
      </c>
      <c r="L53" s="4"/>
      <c r="M53" s="3" t="s">
        <v>154</v>
      </c>
      <c r="O53" s="4"/>
      <c r="P53" s="3" t="s">
        <v>155</v>
      </c>
      <c r="BA53" s="53" t="b">
        <v>0</v>
      </c>
      <c r="BB53" s="53" t="b">
        <v>0</v>
      </c>
    </row>
    <row r="54" spans="2:55" s="3" customFormat="1" ht="16.5" customHeight="1">
      <c r="B54" s="43"/>
      <c r="C54" s="43" t="s">
        <v>448</v>
      </c>
      <c r="D54" s="6"/>
      <c r="L54" s="4"/>
      <c r="M54" s="3" t="s">
        <v>154</v>
      </c>
      <c r="O54" s="4"/>
      <c r="P54" s="3" t="s">
        <v>155</v>
      </c>
      <c r="R54" s="4"/>
      <c r="S54" s="3" t="s">
        <v>190</v>
      </c>
      <c r="BA54" s="53" t="b">
        <v>0</v>
      </c>
      <c r="BB54" s="53" t="b">
        <v>0</v>
      </c>
      <c r="BC54" s="53" t="b">
        <v>0</v>
      </c>
    </row>
    <row r="55" spans="2:55" s="3" customFormat="1" ht="14.4" customHeight="1">
      <c r="B55" s="26" t="s">
        <v>449</v>
      </c>
      <c r="C55" s="7"/>
      <c r="D55" s="27"/>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row>
    <row r="56" spans="2:55" s="3" customFormat="1" ht="14.4" customHeight="1">
      <c r="B56" s="17"/>
      <c r="C56" s="17"/>
      <c r="D56" s="17"/>
      <c r="E56" s="355"/>
      <c r="F56" s="355"/>
      <c r="G56" s="355"/>
      <c r="H56" s="355"/>
      <c r="I56" s="355"/>
      <c r="J56" s="355"/>
      <c r="K56" s="355"/>
      <c r="L56" s="355"/>
      <c r="M56" s="355"/>
      <c r="N56" s="355"/>
      <c r="O56" s="355"/>
      <c r="P56" s="355"/>
      <c r="Q56" s="355"/>
      <c r="R56" s="355"/>
      <c r="S56" s="355"/>
      <c r="T56" s="355"/>
      <c r="U56" s="355"/>
      <c r="V56" s="355"/>
      <c r="W56" s="355"/>
      <c r="X56" s="355"/>
      <c r="Y56" s="355"/>
      <c r="Z56" s="355"/>
      <c r="AA56" s="355"/>
      <c r="AB56" s="355"/>
    </row>
    <row r="57" spans="2:55" s="167" customFormat="1" ht="12.9" customHeight="1">
      <c r="B57" s="209"/>
      <c r="C57" s="209"/>
      <c r="N57" s="210"/>
      <c r="Q57" s="210"/>
      <c r="AB57" s="207" t="s">
        <v>738</v>
      </c>
    </row>
    <row r="58" spans="2:55" s="3" customFormat="1" ht="12.9" customHeight="1">
      <c r="B58" s="5"/>
      <c r="C58" s="5"/>
      <c r="N58" s="2"/>
      <c r="Q58" s="2"/>
    </row>
    <row r="59" spans="2:55" s="3" customFormat="1" ht="12.9" customHeight="1">
      <c r="B59" s="5"/>
      <c r="C59" s="5"/>
      <c r="N59" s="2"/>
      <c r="Q59" s="2"/>
    </row>
    <row r="60" spans="2:55" s="3" customFormat="1" ht="12.9" customHeight="1">
      <c r="B60" s="5"/>
      <c r="C60" s="5"/>
      <c r="N60" s="2"/>
      <c r="Q60" s="2"/>
    </row>
    <row r="61" spans="2:55" s="3" customFormat="1" ht="12.9" customHeight="1">
      <c r="B61" s="5"/>
      <c r="C61" s="5"/>
      <c r="N61" s="2"/>
      <c r="Q61" s="2"/>
    </row>
    <row r="62" spans="2:55" s="3" customFormat="1" ht="12.9" customHeight="1">
      <c r="B62" s="5"/>
      <c r="C62" s="5"/>
      <c r="N62" s="2"/>
      <c r="Q62" s="2"/>
    </row>
    <row r="63" spans="2:55" s="3" customFormat="1" ht="12.9" customHeight="1">
      <c r="B63" s="5"/>
      <c r="C63" s="5"/>
      <c r="N63" s="2"/>
      <c r="Q63" s="2"/>
    </row>
    <row r="114" ht="17.25" customHeight="1"/>
  </sheetData>
  <sheetProtection sheet="1" selectLockedCells="1"/>
  <mergeCells count="93">
    <mergeCell ref="O28:P28"/>
    <mergeCell ref="L29:P29"/>
    <mergeCell ref="G14:I14"/>
    <mergeCell ref="E19:G19"/>
    <mergeCell ref="L15:Q15"/>
    <mergeCell ref="L16:Q16"/>
    <mergeCell ref="L17:Q17"/>
    <mergeCell ref="E15:G15"/>
    <mergeCell ref="G16:I16"/>
    <mergeCell ref="G18:I18"/>
    <mergeCell ref="E17:G17"/>
    <mergeCell ref="S18:V18"/>
    <mergeCell ref="S19:V19"/>
    <mergeCell ref="X15:AA15"/>
    <mergeCell ref="X17:AA17"/>
    <mergeCell ref="X19:AA19"/>
    <mergeCell ref="S17:V17"/>
    <mergeCell ref="B1:AB1"/>
    <mergeCell ref="Q12:W12"/>
    <mergeCell ref="H9:I9"/>
    <mergeCell ref="O9:P9"/>
    <mergeCell ref="V9:W9"/>
    <mergeCell ref="U4:X4"/>
    <mergeCell ref="G5:AB5"/>
    <mergeCell ref="U8:Z8"/>
    <mergeCell ref="J9:K9"/>
    <mergeCell ref="Q9:R9"/>
    <mergeCell ref="X9:Y9"/>
    <mergeCell ref="I10:M10"/>
    <mergeCell ref="I11:M11"/>
    <mergeCell ref="I12:M12"/>
    <mergeCell ref="X12:AA12"/>
    <mergeCell ref="K13:R13"/>
    <mergeCell ref="L14:Q14"/>
    <mergeCell ref="S20:V20"/>
    <mergeCell ref="S21:V21"/>
    <mergeCell ref="Z27:AA27"/>
    <mergeCell ref="X23:AA23"/>
    <mergeCell ref="X13:AB13"/>
    <mergeCell ref="S13:W13"/>
    <mergeCell ref="L26:Q26"/>
    <mergeCell ref="L18:Q18"/>
    <mergeCell ref="L19:Q19"/>
    <mergeCell ref="S14:V14"/>
    <mergeCell ref="L25:Q25"/>
    <mergeCell ref="X21:AA21"/>
    <mergeCell ref="S15:V15"/>
    <mergeCell ref="S16:V16"/>
    <mergeCell ref="S25:V25"/>
    <mergeCell ref="S26:V26"/>
    <mergeCell ref="G22:I22"/>
    <mergeCell ref="L20:Q20"/>
    <mergeCell ref="L21:Q21"/>
    <mergeCell ref="L22:Q22"/>
    <mergeCell ref="L23:Q23"/>
    <mergeCell ref="L24:Q24"/>
    <mergeCell ref="G20:I20"/>
    <mergeCell ref="E21:G21"/>
    <mergeCell ref="S22:V22"/>
    <mergeCell ref="S23:V23"/>
    <mergeCell ref="S24:V24"/>
    <mergeCell ref="F34:G34"/>
    <mergeCell ref="F35:G35"/>
    <mergeCell ref="Q32:AA32"/>
    <mergeCell ref="Q33:AA33"/>
    <mergeCell ref="Q34:AA34"/>
    <mergeCell ref="Q35:AA35"/>
    <mergeCell ref="F32:G32"/>
    <mergeCell ref="N35:O35"/>
    <mergeCell ref="N32:O32"/>
    <mergeCell ref="N33:O33"/>
    <mergeCell ref="N34:O34"/>
    <mergeCell ref="F33:G33"/>
    <mergeCell ref="L46:M46"/>
    <mergeCell ref="W46:AA46"/>
    <mergeCell ref="S43:AA43"/>
    <mergeCell ref="L39:M39"/>
    <mergeCell ref="W39:AA39"/>
    <mergeCell ref="L42:M42"/>
    <mergeCell ref="W42:AA42"/>
    <mergeCell ref="S40:AA40"/>
    <mergeCell ref="Q45:R45"/>
    <mergeCell ref="E56:AB56"/>
    <mergeCell ref="L51:M51"/>
    <mergeCell ref="W51:AA51"/>
    <mergeCell ref="L52:M52"/>
    <mergeCell ref="W52:AA52"/>
    <mergeCell ref="E55:AB55"/>
    <mergeCell ref="S50:AA50"/>
    <mergeCell ref="Q48:R48"/>
    <mergeCell ref="L49:M49"/>
    <mergeCell ref="W49:AA49"/>
    <mergeCell ref="S47:AA47"/>
  </mergeCells>
  <phoneticPr fontId="2"/>
  <pageMargins left="0.59055118110236227" right="0.39370078740157483" top="0.39370078740157483" bottom="0.19685039370078741" header="0" footer="0"/>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33" r:id="rId4" name="chk_防火地域等_防火地域">
              <controlPr defaultSize="0" autoFill="0" autoLine="0" autoPict="0">
                <anchor moveWithCells="1">
                  <from>
                    <xdr:col>6</xdr:col>
                    <xdr:colOff>7620</xdr:colOff>
                    <xdr:row>3</xdr:row>
                    <xdr:rowOff>7620</xdr:rowOff>
                  </from>
                  <to>
                    <xdr:col>7</xdr:col>
                    <xdr:colOff>76200</xdr:colOff>
                    <xdr:row>4</xdr:row>
                    <xdr:rowOff>30480</xdr:rowOff>
                  </to>
                </anchor>
              </controlPr>
            </control>
          </mc:Choice>
        </mc:AlternateContent>
        <mc:AlternateContent xmlns:mc="http://schemas.openxmlformats.org/markup-compatibility/2006">
          <mc:Choice Requires="x14">
            <control shapeId="2134" r:id="rId5" name="chk_防火地域等_準防火地域">
              <controlPr defaultSize="0" autoFill="0" autoLine="0" autoPict="0">
                <anchor moveWithCells="1">
                  <from>
                    <xdr:col>11</xdr:col>
                    <xdr:colOff>7620</xdr:colOff>
                    <xdr:row>3</xdr:row>
                    <xdr:rowOff>0</xdr:rowOff>
                  </from>
                  <to>
                    <xdr:col>12</xdr:col>
                    <xdr:colOff>76200</xdr:colOff>
                    <xdr:row>4</xdr:row>
                    <xdr:rowOff>22860</xdr:rowOff>
                  </to>
                </anchor>
              </controlPr>
            </control>
          </mc:Choice>
        </mc:AlternateContent>
        <mc:AlternateContent xmlns:mc="http://schemas.openxmlformats.org/markup-compatibility/2006">
          <mc:Choice Requires="x14">
            <control shapeId="2135" r:id="rId6" name="chk_防火地域等_その他">
              <controlPr defaultSize="0" autoFill="0" autoLine="0" autoPict="0">
                <anchor moveWithCells="1">
                  <from>
                    <xdr:col>16</xdr:col>
                    <xdr:colOff>121920</xdr:colOff>
                    <xdr:row>3</xdr:row>
                    <xdr:rowOff>7620</xdr:rowOff>
                  </from>
                  <to>
                    <xdr:col>17</xdr:col>
                    <xdr:colOff>190500</xdr:colOff>
                    <xdr:row>4</xdr:row>
                    <xdr:rowOff>30480</xdr:rowOff>
                  </to>
                </anchor>
              </controlPr>
            </control>
          </mc:Choice>
        </mc:AlternateContent>
        <mc:AlternateContent xmlns:mc="http://schemas.openxmlformats.org/markup-compatibility/2006">
          <mc:Choice Requires="x14">
            <control shapeId="2136" r:id="rId7" name="chk_防火地域等_指定なし">
              <controlPr defaultSize="0" autoFill="0" autoLine="0" autoPict="0">
                <anchor moveWithCells="1">
                  <from>
                    <xdr:col>25</xdr:col>
                    <xdr:colOff>30480</xdr:colOff>
                    <xdr:row>3</xdr:row>
                    <xdr:rowOff>7620</xdr:rowOff>
                  </from>
                  <to>
                    <xdr:col>26</xdr:col>
                    <xdr:colOff>60960</xdr:colOff>
                    <xdr:row>4</xdr:row>
                    <xdr:rowOff>30480</xdr:rowOff>
                  </to>
                </anchor>
              </controlPr>
            </control>
          </mc:Choice>
        </mc:AlternateContent>
        <mc:AlternateContent xmlns:mc="http://schemas.openxmlformats.org/markup-compatibility/2006">
          <mc:Choice Requires="x14">
            <control shapeId="2137" r:id="rId8" name="chk_構造_鉄筋コンクリート">
              <controlPr defaultSize="0" autoFill="0" autoLine="0" autoPict="0">
                <anchor moveWithCells="1">
                  <from>
                    <xdr:col>6</xdr:col>
                    <xdr:colOff>7620</xdr:colOff>
                    <xdr:row>6</xdr:row>
                    <xdr:rowOff>0</xdr:rowOff>
                  </from>
                  <to>
                    <xdr:col>7</xdr:col>
                    <xdr:colOff>76200</xdr:colOff>
                    <xdr:row>7</xdr:row>
                    <xdr:rowOff>22860</xdr:rowOff>
                  </to>
                </anchor>
              </controlPr>
            </control>
          </mc:Choice>
        </mc:AlternateContent>
        <mc:AlternateContent xmlns:mc="http://schemas.openxmlformats.org/markup-compatibility/2006">
          <mc:Choice Requires="x14">
            <control shapeId="2138" r:id="rId9" name="chk_構造_鉄骨鉄筋コンクリート">
              <controlPr defaultSize="0" autoFill="0" autoLine="0" autoPict="0">
                <anchor moveWithCells="1">
                  <from>
                    <xdr:col>16</xdr:col>
                    <xdr:colOff>7620</xdr:colOff>
                    <xdr:row>6</xdr:row>
                    <xdr:rowOff>0</xdr:rowOff>
                  </from>
                  <to>
                    <xdr:col>17</xdr:col>
                    <xdr:colOff>76200</xdr:colOff>
                    <xdr:row>7</xdr:row>
                    <xdr:rowOff>22860</xdr:rowOff>
                  </to>
                </anchor>
              </controlPr>
            </control>
          </mc:Choice>
        </mc:AlternateContent>
        <mc:AlternateContent xmlns:mc="http://schemas.openxmlformats.org/markup-compatibility/2006">
          <mc:Choice Requires="x14">
            <control shapeId="2139" r:id="rId10" name="chk_構造_鉄骨">
              <controlPr defaultSize="0" autoFill="0" autoLine="0" autoPict="0">
                <anchor moveWithCells="1">
                  <from>
                    <xdr:col>6</xdr:col>
                    <xdr:colOff>7620</xdr:colOff>
                    <xdr:row>7</xdr:row>
                    <xdr:rowOff>0</xdr:rowOff>
                  </from>
                  <to>
                    <xdr:col>7</xdr:col>
                    <xdr:colOff>76200</xdr:colOff>
                    <xdr:row>8</xdr:row>
                    <xdr:rowOff>22860</xdr:rowOff>
                  </to>
                </anchor>
              </controlPr>
            </control>
          </mc:Choice>
        </mc:AlternateContent>
        <mc:AlternateContent xmlns:mc="http://schemas.openxmlformats.org/markup-compatibility/2006">
          <mc:Choice Requires="x14">
            <control shapeId="2140" r:id="rId11" name="chk_構造_その他">
              <controlPr defaultSize="0" autoFill="0" autoLine="0" autoPict="0">
                <anchor moveWithCells="1">
                  <from>
                    <xdr:col>16</xdr:col>
                    <xdr:colOff>7620</xdr:colOff>
                    <xdr:row>6</xdr:row>
                    <xdr:rowOff>182880</xdr:rowOff>
                  </from>
                  <to>
                    <xdr:col>17</xdr:col>
                    <xdr:colOff>76200</xdr:colOff>
                    <xdr:row>8</xdr:row>
                    <xdr:rowOff>7620</xdr:rowOff>
                  </to>
                </anchor>
              </controlPr>
            </control>
          </mc:Choice>
        </mc:AlternateContent>
        <mc:AlternateContent xmlns:mc="http://schemas.openxmlformats.org/markup-compatibility/2006">
          <mc:Choice Requires="x14">
            <control shapeId="2141" r:id="rId12" name="chk_性能検証法_耐火性能">
              <controlPr defaultSize="0" autoFill="0" autoLine="0" autoPict="0">
                <anchor moveWithCells="1">
                  <from>
                    <xdr:col>7</xdr:col>
                    <xdr:colOff>7620</xdr:colOff>
                    <xdr:row>25</xdr:row>
                    <xdr:rowOff>182880</xdr:rowOff>
                  </from>
                  <to>
                    <xdr:col>8</xdr:col>
                    <xdr:colOff>76200</xdr:colOff>
                    <xdr:row>27</xdr:row>
                    <xdr:rowOff>7620</xdr:rowOff>
                  </to>
                </anchor>
              </controlPr>
            </control>
          </mc:Choice>
        </mc:AlternateContent>
        <mc:AlternateContent xmlns:mc="http://schemas.openxmlformats.org/markup-compatibility/2006">
          <mc:Choice Requires="x14">
            <control shapeId="2143" r:id="rId13" name="chk_性能検証法_防火区画">
              <controlPr defaultSize="0" autoFill="0" autoLine="0" autoPict="0">
                <anchor moveWithCells="1">
                  <from>
                    <xdr:col>12</xdr:col>
                    <xdr:colOff>121920</xdr:colOff>
                    <xdr:row>25</xdr:row>
                    <xdr:rowOff>182880</xdr:rowOff>
                  </from>
                  <to>
                    <xdr:col>13</xdr:col>
                    <xdr:colOff>190500</xdr:colOff>
                    <xdr:row>27</xdr:row>
                    <xdr:rowOff>7620</xdr:rowOff>
                  </to>
                </anchor>
              </controlPr>
            </control>
          </mc:Choice>
        </mc:AlternateContent>
        <mc:AlternateContent xmlns:mc="http://schemas.openxmlformats.org/markup-compatibility/2006">
          <mc:Choice Requires="x14">
            <control shapeId="2144" r:id="rId14" name="chk_性能検証法_その他">
              <controlPr defaultSize="0" autoFill="0" autoLine="0" autoPict="0">
                <anchor moveWithCells="1">
                  <from>
                    <xdr:col>7</xdr:col>
                    <xdr:colOff>7620</xdr:colOff>
                    <xdr:row>27</xdr:row>
                    <xdr:rowOff>182880</xdr:rowOff>
                  </from>
                  <to>
                    <xdr:col>8</xdr:col>
                    <xdr:colOff>76200</xdr:colOff>
                    <xdr:row>29</xdr:row>
                    <xdr:rowOff>7620</xdr:rowOff>
                  </to>
                </anchor>
              </controlPr>
            </control>
          </mc:Choice>
        </mc:AlternateContent>
        <mc:AlternateContent xmlns:mc="http://schemas.openxmlformats.org/markup-compatibility/2006">
          <mc:Choice Requires="x14">
            <control shapeId="2145" r:id="rId15" name="chk_性能検証法_区画避難安全">
              <controlPr defaultSize="0" autoFill="0" autoLine="0" autoPict="0">
                <anchor moveWithCells="1">
                  <from>
                    <xdr:col>18</xdr:col>
                    <xdr:colOff>45720</xdr:colOff>
                    <xdr:row>25</xdr:row>
                    <xdr:rowOff>182880</xdr:rowOff>
                  </from>
                  <to>
                    <xdr:col>19</xdr:col>
                    <xdr:colOff>114300</xdr:colOff>
                    <xdr:row>27</xdr:row>
                    <xdr:rowOff>7620</xdr:rowOff>
                  </to>
                </anchor>
              </controlPr>
            </control>
          </mc:Choice>
        </mc:AlternateContent>
        <mc:AlternateContent xmlns:mc="http://schemas.openxmlformats.org/markup-compatibility/2006">
          <mc:Choice Requires="x14">
            <control shapeId="2146" r:id="rId16" name="chk_性能検証法_適用なし">
              <controlPr defaultSize="0" autoFill="0" autoLine="0" autoPict="0">
                <anchor moveWithCells="1">
                  <from>
                    <xdr:col>18</xdr:col>
                    <xdr:colOff>45720</xdr:colOff>
                    <xdr:row>27</xdr:row>
                    <xdr:rowOff>182880</xdr:rowOff>
                  </from>
                  <to>
                    <xdr:col>19</xdr:col>
                    <xdr:colOff>114300</xdr:colOff>
                    <xdr:row>29</xdr:row>
                    <xdr:rowOff>7620</xdr:rowOff>
                  </to>
                </anchor>
              </controlPr>
            </control>
          </mc:Choice>
        </mc:AlternateContent>
        <mc:AlternateContent xmlns:mc="http://schemas.openxmlformats.org/markup-compatibility/2006">
          <mc:Choice Requires="x14">
            <control shapeId="2147" r:id="rId17" name="chk_換気設備">
              <controlPr defaultSize="0" autoFill="0" autoLine="0" autoPict="0">
                <anchor moveWithCells="1">
                  <from>
                    <xdr:col>10</xdr:col>
                    <xdr:colOff>7620</xdr:colOff>
                    <xdr:row>28</xdr:row>
                    <xdr:rowOff>182880</xdr:rowOff>
                  </from>
                  <to>
                    <xdr:col>11</xdr:col>
                    <xdr:colOff>76200</xdr:colOff>
                    <xdr:row>30</xdr:row>
                    <xdr:rowOff>7620</xdr:rowOff>
                  </to>
                </anchor>
              </controlPr>
            </control>
          </mc:Choice>
        </mc:AlternateContent>
        <mc:AlternateContent xmlns:mc="http://schemas.openxmlformats.org/markup-compatibility/2006">
          <mc:Choice Requires="x14">
            <control shapeId="2148" r:id="rId18" name="chk_排煙設備">
              <controlPr defaultSize="0" autoFill="0" autoLine="0" autoPict="0">
                <anchor moveWithCells="1">
                  <from>
                    <xdr:col>13</xdr:col>
                    <xdr:colOff>114300</xdr:colOff>
                    <xdr:row>28</xdr:row>
                    <xdr:rowOff>182880</xdr:rowOff>
                  </from>
                  <to>
                    <xdr:col>14</xdr:col>
                    <xdr:colOff>182880</xdr:colOff>
                    <xdr:row>30</xdr:row>
                    <xdr:rowOff>7620</xdr:rowOff>
                  </to>
                </anchor>
              </controlPr>
            </control>
          </mc:Choice>
        </mc:AlternateContent>
        <mc:AlternateContent xmlns:mc="http://schemas.openxmlformats.org/markup-compatibility/2006">
          <mc:Choice Requires="x14">
            <control shapeId="2149" r:id="rId19" name="chk_非常用照明装置">
              <controlPr defaultSize="0" autoFill="0" autoLine="0" autoPict="0">
                <anchor moveWithCells="1">
                  <from>
                    <xdr:col>16</xdr:col>
                    <xdr:colOff>213360</xdr:colOff>
                    <xdr:row>28</xdr:row>
                    <xdr:rowOff>182880</xdr:rowOff>
                  </from>
                  <to>
                    <xdr:col>18</xdr:col>
                    <xdr:colOff>38100</xdr:colOff>
                    <xdr:row>30</xdr:row>
                    <xdr:rowOff>7620</xdr:rowOff>
                  </to>
                </anchor>
              </controlPr>
            </control>
          </mc:Choice>
        </mc:AlternateContent>
        <mc:AlternateContent xmlns:mc="http://schemas.openxmlformats.org/markup-compatibility/2006">
          <mc:Choice Requires="x14">
            <control shapeId="2150" r:id="rId20" name="chk_給排水設備">
              <controlPr defaultSize="0" autoFill="0" autoLine="0" autoPict="0">
                <anchor moveWithCells="1">
                  <from>
                    <xdr:col>22</xdr:col>
                    <xdr:colOff>76200</xdr:colOff>
                    <xdr:row>28</xdr:row>
                    <xdr:rowOff>182880</xdr:rowOff>
                  </from>
                  <to>
                    <xdr:col>23</xdr:col>
                    <xdr:colOff>0</xdr:colOff>
                    <xdr:row>30</xdr:row>
                    <xdr:rowOff>7620</xdr:rowOff>
                  </to>
                </anchor>
              </controlPr>
            </control>
          </mc:Choice>
        </mc:AlternateContent>
        <mc:AlternateContent xmlns:mc="http://schemas.openxmlformats.org/markup-compatibility/2006">
          <mc:Choice Requires="x14">
            <control shapeId="2151" r:id="rId21" name="chk_確認図書_有">
              <controlPr defaultSize="0" autoFill="0" autoLine="0" autoPict="0">
                <anchor moveWithCells="1">
                  <from>
                    <xdr:col>8</xdr:col>
                    <xdr:colOff>30480</xdr:colOff>
                    <xdr:row>36</xdr:row>
                    <xdr:rowOff>30480</xdr:rowOff>
                  </from>
                  <to>
                    <xdr:col>9</xdr:col>
                    <xdr:colOff>99060</xdr:colOff>
                    <xdr:row>37</xdr:row>
                    <xdr:rowOff>30480</xdr:rowOff>
                  </to>
                </anchor>
              </controlPr>
            </control>
          </mc:Choice>
        </mc:AlternateContent>
        <mc:AlternateContent xmlns:mc="http://schemas.openxmlformats.org/markup-compatibility/2006">
          <mc:Choice Requires="x14">
            <control shapeId="2152" r:id="rId22" name="chk_各階平面図あり">
              <controlPr defaultSize="0" autoFill="0" autoLine="0" autoPict="0">
                <anchor moveWithCells="1">
                  <from>
                    <xdr:col>10</xdr:col>
                    <xdr:colOff>22860</xdr:colOff>
                    <xdr:row>36</xdr:row>
                    <xdr:rowOff>30480</xdr:rowOff>
                  </from>
                  <to>
                    <xdr:col>11</xdr:col>
                    <xdr:colOff>83820</xdr:colOff>
                    <xdr:row>37</xdr:row>
                    <xdr:rowOff>30480</xdr:rowOff>
                  </to>
                </anchor>
              </controlPr>
            </control>
          </mc:Choice>
        </mc:AlternateContent>
        <mc:AlternateContent xmlns:mc="http://schemas.openxmlformats.org/markup-compatibility/2006">
          <mc:Choice Requires="x14">
            <control shapeId="2153" r:id="rId23" name="chk_確認図書_無">
              <controlPr defaultSize="0" autoFill="0" autoLine="0" autoPict="0">
                <anchor moveWithCells="1">
                  <from>
                    <xdr:col>16</xdr:col>
                    <xdr:colOff>7620</xdr:colOff>
                    <xdr:row>36</xdr:row>
                    <xdr:rowOff>30480</xdr:rowOff>
                  </from>
                  <to>
                    <xdr:col>17</xdr:col>
                    <xdr:colOff>76200</xdr:colOff>
                    <xdr:row>37</xdr:row>
                    <xdr:rowOff>30480</xdr:rowOff>
                  </to>
                </anchor>
              </controlPr>
            </control>
          </mc:Choice>
        </mc:AlternateContent>
        <mc:AlternateContent xmlns:mc="http://schemas.openxmlformats.org/markup-compatibility/2006">
          <mc:Choice Requires="x14">
            <control shapeId="2154" r:id="rId24" name="chk_初回確認済証_有">
              <controlPr defaultSize="0" autoFill="0" autoLine="0" autoPict="0">
                <anchor moveWithCells="1">
                  <from>
                    <xdr:col>8</xdr:col>
                    <xdr:colOff>30480</xdr:colOff>
                    <xdr:row>37</xdr:row>
                    <xdr:rowOff>30480</xdr:rowOff>
                  </from>
                  <to>
                    <xdr:col>9</xdr:col>
                    <xdr:colOff>99060</xdr:colOff>
                    <xdr:row>38</xdr:row>
                    <xdr:rowOff>30480</xdr:rowOff>
                  </to>
                </anchor>
              </controlPr>
            </control>
          </mc:Choice>
        </mc:AlternateContent>
        <mc:AlternateContent xmlns:mc="http://schemas.openxmlformats.org/markup-compatibility/2006">
          <mc:Choice Requires="x14">
            <control shapeId="2155" r:id="rId25" name="chk_初回確認済証_無">
              <controlPr defaultSize="0" autoFill="0" autoLine="0" autoPict="0">
                <anchor moveWithCells="1">
                  <from>
                    <xdr:col>11</xdr:col>
                    <xdr:colOff>30480</xdr:colOff>
                    <xdr:row>37</xdr:row>
                    <xdr:rowOff>30480</xdr:rowOff>
                  </from>
                  <to>
                    <xdr:col>12</xdr:col>
                    <xdr:colOff>99060</xdr:colOff>
                    <xdr:row>38</xdr:row>
                    <xdr:rowOff>30480</xdr:rowOff>
                  </to>
                </anchor>
              </controlPr>
            </control>
          </mc:Choice>
        </mc:AlternateContent>
        <mc:AlternateContent xmlns:mc="http://schemas.openxmlformats.org/markup-compatibility/2006">
          <mc:Choice Requires="x14">
            <control shapeId="2156" r:id="rId26" name="chk_初回確認済証_建築主事">
              <controlPr defaultSize="0" autoFill="0" autoLine="0" autoPict="0">
                <anchor moveWithCells="1">
                  <from>
                    <xdr:col>8</xdr:col>
                    <xdr:colOff>30480</xdr:colOff>
                    <xdr:row>39</xdr:row>
                    <xdr:rowOff>30480</xdr:rowOff>
                  </from>
                  <to>
                    <xdr:col>9</xdr:col>
                    <xdr:colOff>99060</xdr:colOff>
                    <xdr:row>40</xdr:row>
                    <xdr:rowOff>30480</xdr:rowOff>
                  </to>
                </anchor>
              </controlPr>
            </control>
          </mc:Choice>
        </mc:AlternateContent>
        <mc:AlternateContent xmlns:mc="http://schemas.openxmlformats.org/markup-compatibility/2006">
          <mc:Choice Requires="x14">
            <control shapeId="2157" r:id="rId27" name="chk_初回確認済証_指定確認検査機関">
              <controlPr defaultSize="0" autoFill="0" autoLine="0" autoPict="0">
                <anchor moveWithCells="1">
                  <from>
                    <xdr:col>11</xdr:col>
                    <xdr:colOff>190500</xdr:colOff>
                    <xdr:row>39</xdr:row>
                    <xdr:rowOff>30480</xdr:rowOff>
                  </from>
                  <to>
                    <xdr:col>13</xdr:col>
                    <xdr:colOff>22860</xdr:colOff>
                    <xdr:row>40</xdr:row>
                    <xdr:rowOff>30480</xdr:rowOff>
                  </to>
                </anchor>
              </controlPr>
            </control>
          </mc:Choice>
        </mc:AlternateContent>
        <mc:AlternateContent xmlns:mc="http://schemas.openxmlformats.org/markup-compatibility/2006">
          <mc:Choice Requires="x14">
            <control shapeId="2158" r:id="rId28" name="chk_直近確認済証_有">
              <controlPr defaultSize="0" autoFill="0" autoLine="0" autoPict="0">
                <anchor moveWithCells="1">
                  <from>
                    <xdr:col>8</xdr:col>
                    <xdr:colOff>30480</xdr:colOff>
                    <xdr:row>40</xdr:row>
                    <xdr:rowOff>30480</xdr:rowOff>
                  </from>
                  <to>
                    <xdr:col>9</xdr:col>
                    <xdr:colOff>99060</xdr:colOff>
                    <xdr:row>41</xdr:row>
                    <xdr:rowOff>30480</xdr:rowOff>
                  </to>
                </anchor>
              </controlPr>
            </control>
          </mc:Choice>
        </mc:AlternateContent>
        <mc:AlternateContent xmlns:mc="http://schemas.openxmlformats.org/markup-compatibility/2006">
          <mc:Choice Requires="x14">
            <control shapeId="2159" r:id="rId29" name="chk_直近確認済証_無">
              <controlPr defaultSize="0" autoFill="0" autoLine="0" autoPict="0">
                <anchor moveWithCells="1">
                  <from>
                    <xdr:col>11</xdr:col>
                    <xdr:colOff>30480</xdr:colOff>
                    <xdr:row>40</xdr:row>
                    <xdr:rowOff>30480</xdr:rowOff>
                  </from>
                  <to>
                    <xdr:col>12</xdr:col>
                    <xdr:colOff>99060</xdr:colOff>
                    <xdr:row>41</xdr:row>
                    <xdr:rowOff>30480</xdr:rowOff>
                  </to>
                </anchor>
              </controlPr>
            </control>
          </mc:Choice>
        </mc:AlternateContent>
        <mc:AlternateContent xmlns:mc="http://schemas.openxmlformats.org/markup-compatibility/2006">
          <mc:Choice Requires="x14">
            <control shapeId="2160" r:id="rId30" name="chk_直近確認済証_建築主事">
              <controlPr defaultSize="0" autoFill="0" autoLine="0" autoPict="0">
                <anchor moveWithCells="1">
                  <from>
                    <xdr:col>8</xdr:col>
                    <xdr:colOff>30480</xdr:colOff>
                    <xdr:row>42</xdr:row>
                    <xdr:rowOff>30480</xdr:rowOff>
                  </from>
                  <to>
                    <xdr:col>9</xdr:col>
                    <xdr:colOff>99060</xdr:colOff>
                    <xdr:row>43</xdr:row>
                    <xdr:rowOff>30480</xdr:rowOff>
                  </to>
                </anchor>
              </controlPr>
            </control>
          </mc:Choice>
        </mc:AlternateContent>
        <mc:AlternateContent xmlns:mc="http://schemas.openxmlformats.org/markup-compatibility/2006">
          <mc:Choice Requires="x14">
            <control shapeId="2161" r:id="rId31" name="chk_直近確認済証_指定確認検査機関">
              <controlPr defaultSize="0" autoFill="0" autoLine="0" autoPict="0">
                <anchor moveWithCells="1">
                  <from>
                    <xdr:col>11</xdr:col>
                    <xdr:colOff>190500</xdr:colOff>
                    <xdr:row>42</xdr:row>
                    <xdr:rowOff>30480</xdr:rowOff>
                  </from>
                  <to>
                    <xdr:col>13</xdr:col>
                    <xdr:colOff>22860</xdr:colOff>
                    <xdr:row>43</xdr:row>
                    <xdr:rowOff>30480</xdr:rowOff>
                  </to>
                </anchor>
              </controlPr>
            </control>
          </mc:Choice>
        </mc:AlternateContent>
        <mc:AlternateContent xmlns:mc="http://schemas.openxmlformats.org/markup-compatibility/2006">
          <mc:Choice Requires="x14">
            <control shapeId="2162" r:id="rId32" name="chk_完了検査に要した図書_有">
              <controlPr defaultSize="0" autoFill="0" autoLine="0" autoPict="0">
                <anchor moveWithCells="1">
                  <from>
                    <xdr:col>8</xdr:col>
                    <xdr:colOff>30480</xdr:colOff>
                    <xdr:row>43</xdr:row>
                    <xdr:rowOff>30480</xdr:rowOff>
                  </from>
                  <to>
                    <xdr:col>9</xdr:col>
                    <xdr:colOff>99060</xdr:colOff>
                    <xdr:row>44</xdr:row>
                    <xdr:rowOff>30480</xdr:rowOff>
                  </to>
                </anchor>
              </controlPr>
            </control>
          </mc:Choice>
        </mc:AlternateContent>
        <mc:AlternateContent xmlns:mc="http://schemas.openxmlformats.org/markup-compatibility/2006">
          <mc:Choice Requires="x14">
            <control shapeId="2163" r:id="rId33" name="chk_完了検査に要した図書_無">
              <controlPr defaultSize="0" autoFill="0" autoLine="0" autoPict="0">
                <anchor moveWithCells="1">
                  <from>
                    <xdr:col>11</xdr:col>
                    <xdr:colOff>30480</xdr:colOff>
                    <xdr:row>43</xdr:row>
                    <xdr:rowOff>30480</xdr:rowOff>
                  </from>
                  <to>
                    <xdr:col>12</xdr:col>
                    <xdr:colOff>99060</xdr:colOff>
                    <xdr:row>44</xdr:row>
                    <xdr:rowOff>30480</xdr:rowOff>
                  </to>
                </anchor>
              </controlPr>
            </control>
          </mc:Choice>
        </mc:AlternateContent>
        <mc:AlternateContent xmlns:mc="http://schemas.openxmlformats.org/markup-compatibility/2006">
          <mc:Choice Requires="x14">
            <control shapeId="2164" r:id="rId34" name="chk_初回検査済証_有">
              <controlPr defaultSize="0" autoFill="0" autoLine="0" autoPict="0">
                <anchor moveWithCells="1">
                  <from>
                    <xdr:col>8</xdr:col>
                    <xdr:colOff>30480</xdr:colOff>
                    <xdr:row>44</xdr:row>
                    <xdr:rowOff>30480</xdr:rowOff>
                  </from>
                  <to>
                    <xdr:col>9</xdr:col>
                    <xdr:colOff>99060</xdr:colOff>
                    <xdr:row>45</xdr:row>
                    <xdr:rowOff>30480</xdr:rowOff>
                  </to>
                </anchor>
              </controlPr>
            </control>
          </mc:Choice>
        </mc:AlternateContent>
        <mc:AlternateContent xmlns:mc="http://schemas.openxmlformats.org/markup-compatibility/2006">
          <mc:Choice Requires="x14">
            <control shapeId="2165" r:id="rId35" name="chk_初回検査済証_無">
              <controlPr defaultSize="0" autoFill="0" autoLine="0" autoPict="0">
                <anchor moveWithCells="1">
                  <from>
                    <xdr:col>11</xdr:col>
                    <xdr:colOff>30480</xdr:colOff>
                    <xdr:row>44</xdr:row>
                    <xdr:rowOff>30480</xdr:rowOff>
                  </from>
                  <to>
                    <xdr:col>12</xdr:col>
                    <xdr:colOff>99060</xdr:colOff>
                    <xdr:row>45</xdr:row>
                    <xdr:rowOff>30480</xdr:rowOff>
                  </to>
                </anchor>
              </controlPr>
            </control>
          </mc:Choice>
        </mc:AlternateContent>
        <mc:AlternateContent xmlns:mc="http://schemas.openxmlformats.org/markup-compatibility/2006">
          <mc:Choice Requires="x14">
            <control shapeId="2167" r:id="rId36" name="chk_初回検査済証_建築主事">
              <controlPr defaultSize="0" autoFill="0" autoLine="0" autoPict="0">
                <anchor moveWithCells="1">
                  <from>
                    <xdr:col>8</xdr:col>
                    <xdr:colOff>30480</xdr:colOff>
                    <xdr:row>46</xdr:row>
                    <xdr:rowOff>30480</xdr:rowOff>
                  </from>
                  <to>
                    <xdr:col>9</xdr:col>
                    <xdr:colOff>99060</xdr:colOff>
                    <xdr:row>47</xdr:row>
                    <xdr:rowOff>30480</xdr:rowOff>
                  </to>
                </anchor>
              </controlPr>
            </control>
          </mc:Choice>
        </mc:AlternateContent>
        <mc:AlternateContent xmlns:mc="http://schemas.openxmlformats.org/markup-compatibility/2006">
          <mc:Choice Requires="x14">
            <control shapeId="2168" r:id="rId37" name="chk_初回検査済証_指定確認検査機関">
              <controlPr defaultSize="0" autoFill="0" autoLine="0" autoPict="0">
                <anchor moveWithCells="1">
                  <from>
                    <xdr:col>11</xdr:col>
                    <xdr:colOff>190500</xdr:colOff>
                    <xdr:row>46</xdr:row>
                    <xdr:rowOff>30480</xdr:rowOff>
                  </from>
                  <to>
                    <xdr:col>13</xdr:col>
                    <xdr:colOff>22860</xdr:colOff>
                    <xdr:row>47</xdr:row>
                    <xdr:rowOff>30480</xdr:rowOff>
                  </to>
                </anchor>
              </controlPr>
            </control>
          </mc:Choice>
        </mc:AlternateContent>
        <mc:AlternateContent xmlns:mc="http://schemas.openxmlformats.org/markup-compatibility/2006">
          <mc:Choice Requires="x14">
            <control shapeId="2169" r:id="rId38" name="chk_直近検査済証_有">
              <controlPr defaultSize="0" autoFill="0" autoLine="0" autoPict="0">
                <anchor moveWithCells="1">
                  <from>
                    <xdr:col>8</xdr:col>
                    <xdr:colOff>30480</xdr:colOff>
                    <xdr:row>47</xdr:row>
                    <xdr:rowOff>30480</xdr:rowOff>
                  </from>
                  <to>
                    <xdr:col>9</xdr:col>
                    <xdr:colOff>99060</xdr:colOff>
                    <xdr:row>48</xdr:row>
                    <xdr:rowOff>30480</xdr:rowOff>
                  </to>
                </anchor>
              </controlPr>
            </control>
          </mc:Choice>
        </mc:AlternateContent>
        <mc:AlternateContent xmlns:mc="http://schemas.openxmlformats.org/markup-compatibility/2006">
          <mc:Choice Requires="x14">
            <control shapeId="2170" r:id="rId39" name="chk_直近検査済証_無">
              <controlPr defaultSize="0" autoFill="0" autoLine="0" autoPict="0">
                <anchor moveWithCells="1">
                  <from>
                    <xdr:col>11</xdr:col>
                    <xdr:colOff>30480</xdr:colOff>
                    <xdr:row>47</xdr:row>
                    <xdr:rowOff>30480</xdr:rowOff>
                  </from>
                  <to>
                    <xdr:col>12</xdr:col>
                    <xdr:colOff>99060</xdr:colOff>
                    <xdr:row>48</xdr:row>
                    <xdr:rowOff>30480</xdr:rowOff>
                  </to>
                </anchor>
              </controlPr>
            </control>
          </mc:Choice>
        </mc:AlternateContent>
        <mc:AlternateContent xmlns:mc="http://schemas.openxmlformats.org/markup-compatibility/2006">
          <mc:Choice Requires="x14">
            <control shapeId="2173" r:id="rId40" name="chk_直近検査済証_建築主事">
              <controlPr defaultSize="0" autoFill="0" autoLine="0" autoPict="0">
                <anchor moveWithCells="1">
                  <from>
                    <xdr:col>8</xdr:col>
                    <xdr:colOff>30480</xdr:colOff>
                    <xdr:row>49</xdr:row>
                    <xdr:rowOff>30480</xdr:rowOff>
                  </from>
                  <to>
                    <xdr:col>9</xdr:col>
                    <xdr:colOff>99060</xdr:colOff>
                    <xdr:row>50</xdr:row>
                    <xdr:rowOff>30480</xdr:rowOff>
                  </to>
                </anchor>
              </controlPr>
            </control>
          </mc:Choice>
        </mc:AlternateContent>
        <mc:AlternateContent xmlns:mc="http://schemas.openxmlformats.org/markup-compatibility/2006">
          <mc:Choice Requires="x14">
            <control shapeId="2174" r:id="rId41" name="chk_直近検査済証_指定確認検査機関">
              <controlPr defaultSize="0" autoFill="0" autoLine="0" autoPict="0">
                <anchor moveWithCells="1">
                  <from>
                    <xdr:col>11</xdr:col>
                    <xdr:colOff>190500</xdr:colOff>
                    <xdr:row>49</xdr:row>
                    <xdr:rowOff>30480</xdr:rowOff>
                  </from>
                  <to>
                    <xdr:col>13</xdr:col>
                    <xdr:colOff>22860</xdr:colOff>
                    <xdr:row>50</xdr:row>
                    <xdr:rowOff>30480</xdr:rowOff>
                  </to>
                </anchor>
              </controlPr>
            </control>
          </mc:Choice>
        </mc:AlternateContent>
        <mc:AlternateContent xmlns:mc="http://schemas.openxmlformats.org/markup-compatibility/2006">
          <mc:Choice Requires="x14">
            <control shapeId="2181" r:id="rId42" name="chk_維持保全計画_有">
              <controlPr defaultSize="0" autoFill="0" autoLine="0" autoPict="0">
                <anchor moveWithCells="1">
                  <from>
                    <xdr:col>11</xdr:col>
                    <xdr:colOff>7620</xdr:colOff>
                    <xdr:row>52</xdr:row>
                    <xdr:rowOff>30480</xdr:rowOff>
                  </from>
                  <to>
                    <xdr:col>12</xdr:col>
                    <xdr:colOff>76200</xdr:colOff>
                    <xdr:row>53</xdr:row>
                    <xdr:rowOff>30480</xdr:rowOff>
                  </to>
                </anchor>
              </controlPr>
            </control>
          </mc:Choice>
        </mc:AlternateContent>
        <mc:AlternateContent xmlns:mc="http://schemas.openxmlformats.org/markup-compatibility/2006">
          <mc:Choice Requires="x14">
            <control shapeId="2182" r:id="rId43" name="chk_維持保全計画_無">
              <controlPr defaultSize="0" autoFill="0" autoLine="0" autoPict="0">
                <anchor moveWithCells="1">
                  <from>
                    <xdr:col>14</xdr:col>
                    <xdr:colOff>7620</xdr:colOff>
                    <xdr:row>52</xdr:row>
                    <xdr:rowOff>30480</xdr:rowOff>
                  </from>
                  <to>
                    <xdr:col>15</xdr:col>
                    <xdr:colOff>76200</xdr:colOff>
                    <xdr:row>53</xdr:row>
                    <xdr:rowOff>30480</xdr:rowOff>
                  </to>
                </anchor>
              </controlPr>
            </control>
          </mc:Choice>
        </mc:AlternateContent>
        <mc:AlternateContent xmlns:mc="http://schemas.openxmlformats.org/markup-compatibility/2006">
          <mc:Choice Requires="x14">
            <control shapeId="2183" r:id="rId44" name="chk_前回調査書類_有">
              <controlPr defaultSize="0" autoFill="0" autoLine="0" autoPict="0">
                <anchor moveWithCells="1">
                  <from>
                    <xdr:col>11</xdr:col>
                    <xdr:colOff>7620</xdr:colOff>
                    <xdr:row>53</xdr:row>
                    <xdr:rowOff>30480</xdr:rowOff>
                  </from>
                  <to>
                    <xdr:col>12</xdr:col>
                    <xdr:colOff>76200</xdr:colOff>
                    <xdr:row>54</xdr:row>
                    <xdr:rowOff>30480</xdr:rowOff>
                  </to>
                </anchor>
              </controlPr>
            </control>
          </mc:Choice>
        </mc:AlternateContent>
        <mc:AlternateContent xmlns:mc="http://schemas.openxmlformats.org/markup-compatibility/2006">
          <mc:Choice Requires="x14">
            <control shapeId="2184" r:id="rId45" name="chk_前回調査書類_無">
              <controlPr defaultSize="0" autoFill="0" autoLine="0" autoPict="0">
                <anchor moveWithCells="1">
                  <from>
                    <xdr:col>14</xdr:col>
                    <xdr:colOff>7620</xdr:colOff>
                    <xdr:row>53</xdr:row>
                    <xdr:rowOff>30480</xdr:rowOff>
                  </from>
                  <to>
                    <xdr:col>15</xdr:col>
                    <xdr:colOff>76200</xdr:colOff>
                    <xdr:row>54</xdr:row>
                    <xdr:rowOff>30480</xdr:rowOff>
                  </to>
                </anchor>
              </controlPr>
            </control>
          </mc:Choice>
        </mc:AlternateContent>
        <mc:AlternateContent xmlns:mc="http://schemas.openxmlformats.org/markup-compatibility/2006">
          <mc:Choice Requires="x14">
            <control shapeId="2185" r:id="rId46" name="chk_前回調査書類_対象外">
              <controlPr defaultSize="0" autoFill="0" autoLine="0" autoPict="0">
                <anchor moveWithCells="1">
                  <from>
                    <xdr:col>17</xdr:col>
                    <xdr:colOff>0</xdr:colOff>
                    <xdr:row>53</xdr:row>
                    <xdr:rowOff>30480</xdr:rowOff>
                  </from>
                  <to>
                    <xdr:col>18</xdr:col>
                    <xdr:colOff>68580</xdr:colOff>
                    <xdr:row>54</xdr:row>
                    <xdr:rowOff>30480</xdr:rowOff>
                  </to>
                </anchor>
              </controlPr>
            </control>
          </mc:Choice>
        </mc:AlternateContent>
        <mc:AlternateContent xmlns:mc="http://schemas.openxmlformats.org/markup-compatibility/2006">
          <mc:Choice Requires="x14">
            <control shapeId="2191" r:id="rId47" name="chk_性能検証法_全館避難">
              <controlPr defaultSize="0" autoFill="0" autoLine="0" autoPict="0">
                <anchor moveWithCells="1">
                  <from>
                    <xdr:col>18</xdr:col>
                    <xdr:colOff>45720</xdr:colOff>
                    <xdr:row>26</xdr:row>
                    <xdr:rowOff>182880</xdr:rowOff>
                  </from>
                  <to>
                    <xdr:col>19</xdr:col>
                    <xdr:colOff>114300</xdr:colOff>
                    <xdr:row>28</xdr:row>
                    <xdr:rowOff>7620</xdr:rowOff>
                  </to>
                </anchor>
              </controlPr>
            </control>
          </mc:Choice>
        </mc:AlternateContent>
        <mc:AlternateContent xmlns:mc="http://schemas.openxmlformats.org/markup-compatibility/2006">
          <mc:Choice Requires="x14">
            <control shapeId="2197" r:id="rId48" name="chk_防火設備">
              <controlPr defaultSize="0" autoFill="0" autoLine="0" autoPict="0">
                <anchor moveWithCells="1">
                  <from>
                    <xdr:col>6</xdr:col>
                    <xdr:colOff>0</xdr:colOff>
                    <xdr:row>28</xdr:row>
                    <xdr:rowOff>182880</xdr:rowOff>
                  </from>
                  <to>
                    <xdr:col>7</xdr:col>
                    <xdr:colOff>68580</xdr:colOff>
                    <xdr:row>30</xdr:row>
                    <xdr:rowOff>7620</xdr:rowOff>
                  </to>
                </anchor>
              </controlPr>
            </control>
          </mc:Choice>
        </mc:AlternateContent>
        <mc:AlternateContent xmlns:mc="http://schemas.openxmlformats.org/markup-compatibility/2006">
          <mc:Choice Requires="x14">
            <control shapeId="2231" r:id="rId49" name="chk_性能検証法_階避難安全">
              <controlPr defaultSize="0" autoFill="0" autoLine="0" autoPict="0">
                <anchor moveWithCells="1">
                  <from>
                    <xdr:col>7</xdr:col>
                    <xdr:colOff>7620</xdr:colOff>
                    <xdr:row>26</xdr:row>
                    <xdr:rowOff>182880</xdr:rowOff>
                  </from>
                  <to>
                    <xdr:col>8</xdr:col>
                    <xdr:colOff>76200</xdr:colOff>
                    <xdr:row>28</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Z86"/>
  <sheetViews>
    <sheetView tabSelected="1" view="pageBreakPreview" zoomScaleNormal="100" zoomScaleSheetLayoutView="100" workbookViewId="0"/>
  </sheetViews>
  <sheetFormatPr defaultColWidth="9" defaultRowHeight="12"/>
  <cols>
    <col min="1" max="1" width="0.88671875" style="9" customWidth="1"/>
    <col min="2" max="2" width="1.109375" style="12" customWidth="1"/>
    <col min="3" max="3" width="2.6640625" style="12" customWidth="1"/>
    <col min="4" max="4" width="2.6640625" style="9" customWidth="1"/>
    <col min="5" max="5" width="2.109375" style="9" customWidth="1"/>
    <col min="6" max="14" width="2.6640625" style="9" customWidth="1"/>
    <col min="15" max="15" width="3.109375" style="9" customWidth="1"/>
    <col min="16" max="16" width="2.6640625" style="9" customWidth="1"/>
    <col min="17" max="17" width="2.77734375" style="9" customWidth="1"/>
    <col min="18" max="18" width="2.6640625" style="9" customWidth="1"/>
    <col min="19" max="19" width="2.77734375" style="9" customWidth="1"/>
    <col min="20" max="26" width="2.6640625" style="9" customWidth="1"/>
    <col min="27" max="27" width="3.109375" style="9" customWidth="1"/>
    <col min="28" max="31" width="2.6640625" style="9" customWidth="1"/>
    <col min="32" max="32" width="2.109375" style="9" customWidth="1"/>
    <col min="33" max="38" width="2.6640625" style="9" customWidth="1"/>
    <col min="39" max="39" width="1" style="9" customWidth="1"/>
    <col min="40" max="52" width="1.77734375" style="9" customWidth="1"/>
    <col min="53" max="58" width="9" style="9" hidden="1" customWidth="1"/>
    <col min="59" max="61" width="1.77734375" style="9" hidden="1" customWidth="1"/>
    <col min="62" max="62" width="9" style="9" hidden="1" customWidth="1"/>
    <col min="63" max="74" width="3.77734375" style="234" hidden="1" customWidth="1"/>
    <col min="75" max="78" width="9" style="9" hidden="1" customWidth="1"/>
    <col min="79" max="16384" width="9" style="9"/>
  </cols>
  <sheetData>
    <row r="1" spans="2:76" ht="15" customHeight="1">
      <c r="B1" s="367" t="s">
        <v>195</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BA1" s="234"/>
      <c r="BB1" s="234"/>
      <c r="BC1" s="234"/>
      <c r="BD1" s="234"/>
      <c r="BE1" s="234"/>
      <c r="BF1" s="234"/>
      <c r="BJ1" s="233" t="s">
        <v>0</v>
      </c>
      <c r="BK1" s="234">
        <f>IF(ISBLANK(調査結果表その１!A15),0,IF(調査結果表その１!A15=0,1,IF(OR(調査結果表その１!A15=1,調査結果表その１!A15=3),4,2)))</f>
        <v>0</v>
      </c>
      <c r="BL1" s="234">
        <f>調査結果表その１!B15</f>
        <v>0</v>
      </c>
      <c r="BM1" s="234">
        <f>IF(ISBLANK(調査結果表その１!A34),0,IF(調査結果表その１!A34=0,1,IF(OR(調査結果表その１!A34=1,調査結果表その１!A34=3),4,2)))</f>
        <v>0</v>
      </c>
      <c r="BN1" s="234">
        <f>調査結果表その１!B34</f>
        <v>0</v>
      </c>
      <c r="BO1" s="235">
        <f>IF(ISBLANK(調査結果表その２!A28),0,IF(調査結果表その２!A28=0,1,IF(OR(調査結果表その２!A28=1,調査結果表その２!A28=3),4,2)))</f>
        <v>0</v>
      </c>
      <c r="BP1" s="235">
        <f>調査結果表その２!B28</f>
        <v>0</v>
      </c>
      <c r="BQ1" s="234">
        <f>IF(ISBLANK(調査結果表その２!A39),0,IF(調査結果表その２!A39=0,1,IF(OR(調査結果表その２!A39=1,調査結果表その２!A39=3),4,2)))</f>
        <v>0</v>
      </c>
      <c r="BR1" s="234">
        <f>調査結果表その２!B39</f>
        <v>0</v>
      </c>
      <c r="BS1" s="234">
        <f>IF(ISBLANK(調査結果表その４!A31),0,IF(調査結果表その４!A31=0,1,IF(OR(調査結果表その４!A31=1,調査結果表その４!A31=3),4,2)))</f>
        <v>0</v>
      </c>
      <c r="BT1" s="234">
        <f>調査結果表その４!B31</f>
        <v>0</v>
      </c>
      <c r="BU1" s="234">
        <f>IF(ISBLANK(調査結果表その５!A35),0,IF(調査結果表その５!A35=0,1,IF(OR(調査結果表その５!A35=1,調査結果表その５!A35=3),4,2)))</f>
        <v>0</v>
      </c>
      <c r="BV1" s="234">
        <f>調査結果表その５!B35</f>
        <v>0</v>
      </c>
      <c r="BX1" s="9" t="s">
        <v>1017</v>
      </c>
    </row>
    <row r="2" spans="2:76" ht="15" customHeight="1">
      <c r="B2" s="390" t="s">
        <v>196</v>
      </c>
      <c r="C2" s="390"/>
      <c r="D2" s="390"/>
      <c r="E2" s="390"/>
      <c r="F2" s="390"/>
      <c r="G2" s="20"/>
      <c r="H2" s="30"/>
      <c r="I2" s="30"/>
      <c r="J2" s="30"/>
      <c r="K2" s="30"/>
      <c r="L2" s="30"/>
      <c r="M2" s="30"/>
      <c r="N2" s="30"/>
      <c r="O2" s="30"/>
      <c r="P2" s="30"/>
      <c r="Q2" s="30"/>
      <c r="R2" s="30"/>
      <c r="S2" s="30"/>
      <c r="T2" s="30"/>
      <c r="U2" s="30"/>
      <c r="V2" s="30"/>
      <c r="W2" s="30"/>
      <c r="X2" s="186"/>
      <c r="Y2" s="186"/>
      <c r="Z2" s="186"/>
      <c r="AA2" s="186"/>
      <c r="AB2" s="186"/>
      <c r="AC2" s="186"/>
      <c r="AD2" s="186"/>
      <c r="AE2" s="186"/>
      <c r="AF2" s="186"/>
      <c r="AG2" s="186"/>
      <c r="AH2" s="186"/>
      <c r="AI2" s="186"/>
      <c r="AJ2" s="186"/>
      <c r="AK2" s="186"/>
      <c r="AL2" s="186"/>
      <c r="AM2" s="30"/>
      <c r="BA2" s="234"/>
      <c r="BB2" s="234"/>
      <c r="BC2" s="234"/>
      <c r="BD2" s="234"/>
      <c r="BE2" s="234"/>
      <c r="BF2" s="234"/>
      <c r="BJ2" s="233" t="s">
        <v>901</v>
      </c>
      <c r="BK2" s="234">
        <f>IF(ISBLANK(調査結果表その１!A16),0,IF(調査結果表その１!A16=0,1,IF(OR(調査結果表その１!A16=1,調査結果表その１!A16=3),4,2)))</f>
        <v>0</v>
      </c>
      <c r="BL2" s="234">
        <f>調査結果表その１!B16</f>
        <v>0</v>
      </c>
      <c r="BM2" s="234">
        <f>IF(ISBLANK(調査結果表その１!A35),0,IF(調査結果表その１!A35=0,1,IF(OR(調査結果表その１!A35=1,調査結果表その１!A35=3),4,2)))</f>
        <v>0</v>
      </c>
      <c r="BN2" s="234">
        <f>調査結果表その１!B35</f>
        <v>0</v>
      </c>
      <c r="BO2" s="235">
        <f>IF(ISBLANK(調査結果表その２!A29),0,IF(調査結果表その２!A29=0,1,IF(OR(調査結果表その２!A29=1,調査結果表その２!A29=3),4,2)))</f>
        <v>0</v>
      </c>
      <c r="BP2" s="235">
        <f>調査結果表その２!B29</f>
        <v>0</v>
      </c>
      <c r="BQ2" s="234">
        <f>IF(ISBLANK(調査結果表その２!A40),0,IF(調査結果表その２!A40=0,1,IF(OR(調査結果表その２!A40=1,調査結果表その２!A40=3),4,2)))</f>
        <v>0</v>
      </c>
      <c r="BR2" s="234">
        <f>調査結果表その２!B40</f>
        <v>0</v>
      </c>
      <c r="BS2" s="234">
        <f>IF(ISBLANK(調査結果表その４!A32),0,IF(調査結果表その４!A32=0,1,IF(OR(調査結果表その４!A32=1,調査結果表その４!A32=3),4,2)))</f>
        <v>0</v>
      </c>
      <c r="BT2" s="234">
        <f>調査結果表その４!B32</f>
        <v>0</v>
      </c>
      <c r="BU2" s="234">
        <f>IF(ISBLANK(調査結果表その５!A36),0,IF(調査結果表その５!A36=0,1,IF(OR(調査結果表その５!A36=1,調査結果表その５!A36=3),4,2)))</f>
        <v>0</v>
      </c>
      <c r="BV2" s="234">
        <f>調査結果表その５!B36</f>
        <v>0</v>
      </c>
      <c r="BX2" s="9" t="s">
        <v>1018</v>
      </c>
    </row>
    <row r="3" spans="2:76" ht="14.1" customHeight="1">
      <c r="B3" s="55" t="s">
        <v>450</v>
      </c>
      <c r="C3" s="27"/>
      <c r="D3" s="56"/>
      <c r="E3" s="55"/>
      <c r="F3" s="55"/>
      <c r="G3" s="55"/>
      <c r="H3" s="55"/>
      <c r="I3" s="55"/>
      <c r="J3" s="55"/>
      <c r="K3" s="55"/>
      <c r="L3" s="55"/>
      <c r="M3" s="55"/>
      <c r="N3" s="55"/>
      <c r="O3" s="55"/>
      <c r="P3" s="7"/>
      <c r="Q3" s="7"/>
      <c r="R3" s="7"/>
      <c r="S3" s="7"/>
      <c r="T3" s="7"/>
      <c r="U3" s="7"/>
      <c r="V3" s="7"/>
      <c r="W3" s="7"/>
      <c r="X3" s="3"/>
      <c r="Y3" s="3"/>
      <c r="Z3" s="3"/>
      <c r="AA3" s="3"/>
      <c r="AB3" s="3"/>
      <c r="AC3" s="3"/>
      <c r="AD3" s="3"/>
      <c r="AE3" s="3"/>
      <c r="AF3" s="3"/>
      <c r="AG3" s="3"/>
      <c r="AH3" s="3"/>
      <c r="AI3" s="3"/>
      <c r="AJ3" s="3"/>
      <c r="AK3" s="3"/>
      <c r="AL3" s="3"/>
      <c r="AM3" s="3"/>
      <c r="BA3" s="234"/>
      <c r="BB3" s="234"/>
      <c r="BC3" s="234"/>
      <c r="BD3" s="234"/>
      <c r="BE3" s="234"/>
      <c r="BF3" s="234"/>
      <c r="BJ3" s="233" t="s">
        <v>321</v>
      </c>
      <c r="BK3" s="234">
        <f>IF(ISBLANK(調査結果表その１!A17),0,IF(調査結果表その１!A17=0,1,IF(OR(調査結果表その１!A17=1,調査結果表その１!A17=3),4,2)))</f>
        <v>0</v>
      </c>
      <c r="BL3" s="234">
        <f>調査結果表その１!B17</f>
        <v>0</v>
      </c>
      <c r="BM3" s="234">
        <f>IF(ISBLANK(調査結果表その１!A36),0,IF(調査結果表その１!A36=0,1,IF(OR(調査結果表その１!A36=1,調査結果表その１!A36=3),4,2)))</f>
        <v>0</v>
      </c>
      <c r="BN3" s="234">
        <f>調査結果表その１!B36</f>
        <v>0</v>
      </c>
      <c r="BO3" s="235">
        <f>IF(ISBLANK(調査結果表その２!A30),0,IF(調査結果表その２!A30=0,1,IF(OR(調査結果表その２!A30=1,調査結果表その２!A30=3),4,2)))</f>
        <v>0</v>
      </c>
      <c r="BP3" s="235">
        <f>調査結果表その２!B30</f>
        <v>0</v>
      </c>
      <c r="BQ3" s="234">
        <f>IF(ISBLANK(調査結果表その２!A41),0,IF(調査結果表その２!A41=0,1,IF(OR(調査結果表その２!A41=1,調査結果表その２!A41=3),4,2)))</f>
        <v>0</v>
      </c>
      <c r="BR3" s="234">
        <f>調査結果表その２!B41</f>
        <v>0</v>
      </c>
      <c r="BS3" s="234">
        <f>IF(ISBLANK(調査結果表その４!A33),0,IF(調査結果表その４!A33=0,1,IF(OR(調査結果表その４!A33=1,調査結果表その４!A33=3),4,2)))</f>
        <v>0</v>
      </c>
      <c r="BT3" s="234">
        <f>調査結果表その４!B33</f>
        <v>0</v>
      </c>
      <c r="BU3" s="234">
        <f>IF(ISBLANK(調査結果表その５!A37),0,IF(調査結果表その５!A37=0,1,IF(OR(調査結果表その５!A37=1,調査結果表その５!A37=3),4,2)))</f>
        <v>0</v>
      </c>
      <c r="BV3" s="234">
        <f>調査結果表その５!B37</f>
        <v>0</v>
      </c>
      <c r="BX3" s="9" t="s">
        <v>1019</v>
      </c>
    </row>
    <row r="4" spans="2:76" s="3" customFormat="1" ht="15.9" customHeight="1">
      <c r="C4" s="57" t="s">
        <v>609</v>
      </c>
      <c r="E4" s="5"/>
      <c r="F4" s="57"/>
      <c r="G4" s="57"/>
      <c r="H4" s="57"/>
      <c r="J4" s="58"/>
      <c r="K4" s="58"/>
      <c r="L4" s="57"/>
      <c r="N4" s="389"/>
      <c r="O4" s="389"/>
      <c r="P4" s="58" t="s">
        <v>556</v>
      </c>
      <c r="Q4" s="53"/>
      <c r="R4" s="3" t="s">
        <v>559</v>
      </c>
      <c r="S4" s="53"/>
      <c r="T4" s="57" t="s">
        <v>44</v>
      </c>
      <c r="BA4" s="235"/>
      <c r="BB4" s="235"/>
      <c r="BC4" s="235"/>
      <c r="BD4" s="235"/>
      <c r="BE4" s="235"/>
      <c r="BF4" s="235"/>
      <c r="BJ4" s="233" t="s">
        <v>324</v>
      </c>
      <c r="BK4" s="234">
        <f>IF(ISBLANK(調査結果表その１!A18),0,IF(調査結果表その１!A18=0,1,IF(OR(調査結果表その１!A18=1,調査結果表その１!A18=3),4,2)))</f>
        <v>0</v>
      </c>
      <c r="BL4" s="234">
        <f>調査結果表その１!B18</f>
        <v>0</v>
      </c>
      <c r="BM4" s="234">
        <f>IF(ISBLANK(調査結果表その１!A37),0,IF(調査結果表その１!A37=0,1,IF(OR(調査結果表その１!A37=1,調査結果表その１!A37=3),4,2)))</f>
        <v>0</v>
      </c>
      <c r="BN4" s="234">
        <f>調査結果表その１!B37</f>
        <v>0</v>
      </c>
      <c r="BO4" s="235">
        <f>IF(ISBLANK(調査結果表その２!A31),0,IF(調査結果表その２!A31=0,1,IF(OR(調査結果表その２!A31=1,調査結果表その２!A31=3),4,2)))</f>
        <v>0</v>
      </c>
      <c r="BP4" s="235">
        <f>調査結果表その２!B31</f>
        <v>0</v>
      </c>
      <c r="BQ4" s="234">
        <f>IF(ISBLANK(調査結果表その２!A42),0,IF(調査結果表その２!A42=0,1,IF(OR(調査結果表その２!A42=1,調査結果表その２!A42=3),4,2)))</f>
        <v>0</v>
      </c>
      <c r="BR4" s="234">
        <f>調査結果表その２!B42</f>
        <v>0</v>
      </c>
      <c r="BS4" s="234">
        <f>IF(ISBLANK(調査結果表その４!A34),0,IF(調査結果表その４!A34=0,1,IF(OR(調査結果表その４!A34=1,調査結果表その４!A34=3),4,2)))</f>
        <v>0</v>
      </c>
      <c r="BT4" s="234">
        <f>調査結果表その４!B34</f>
        <v>0</v>
      </c>
      <c r="BU4" s="234">
        <f>IF(ISBLANK(調査結果表その５!A38),0,IF(調査結果表その５!A38=0,1,IF(OR(調査結果表その５!A38=1,調査結果表その５!A38=3),4,2)))</f>
        <v>0</v>
      </c>
      <c r="BV4" s="234">
        <f>調査結果表その５!B38</f>
        <v>0</v>
      </c>
    </row>
    <row r="5" spans="2:76" s="3" customFormat="1" ht="15.9" customHeight="1">
      <c r="B5" s="5"/>
      <c r="C5" s="57" t="s">
        <v>610</v>
      </c>
      <c r="E5" s="5"/>
      <c r="F5" s="57"/>
      <c r="G5" s="2"/>
      <c r="H5" s="188"/>
      <c r="I5" s="2"/>
      <c r="J5" s="2"/>
      <c r="K5" s="188"/>
      <c r="L5" s="57"/>
      <c r="M5" s="188" t="s">
        <v>560</v>
      </c>
      <c r="N5" s="389"/>
      <c r="O5" s="389"/>
      <c r="P5" s="58" t="s">
        <v>556</v>
      </c>
      <c r="Q5" s="53"/>
      <c r="R5" s="3" t="s">
        <v>559</v>
      </c>
      <c r="S5" s="53"/>
      <c r="T5" s="57" t="s">
        <v>45</v>
      </c>
      <c r="U5" s="2"/>
      <c r="Z5" s="2" t="s">
        <v>562</v>
      </c>
      <c r="BA5" s="236" t="b">
        <v>0</v>
      </c>
      <c r="BB5" s="236" t="b">
        <v>0</v>
      </c>
      <c r="BC5" s="235"/>
      <c r="BD5" s="235"/>
      <c r="BE5" s="235"/>
      <c r="BF5" s="235"/>
      <c r="BJ5" s="233" t="s">
        <v>326</v>
      </c>
      <c r="BK5" s="234">
        <f>IF(ISBLANK(調査結果表その１!A19),0,IF(調査結果表その１!A19=0,1,IF(OR(調査結果表その１!A19=1,調査結果表その１!A19=3),4,2)))</f>
        <v>0</v>
      </c>
      <c r="BL5" s="234">
        <f>調査結果表その１!B19</f>
        <v>0</v>
      </c>
      <c r="BM5" s="234">
        <f>IF(ISBLANK(調査結果表その１!A38),0,IF(調査結果表その１!A38=0,1,IF(OR(調査結果表その１!A38=1,調査結果表その１!A38=3),4,2)))</f>
        <v>0</v>
      </c>
      <c r="BN5" s="234">
        <f>調査結果表その１!B38</f>
        <v>0</v>
      </c>
      <c r="BO5" s="235">
        <f>IF(ISBLANK(調査結果表その２!A32),0,IF(調査結果表その２!A32=0,1,IF(OR(調査結果表その２!A32=1,調査結果表その２!A32=3),4,2)))</f>
        <v>0</v>
      </c>
      <c r="BP5" s="235">
        <f>調査結果表その２!B32</f>
        <v>0</v>
      </c>
      <c r="BQ5" s="234">
        <f>IF(ISBLANK(調査結果表その２!A43),0,IF(調査結果表その２!A43=0,1,IF(OR(調査結果表その２!A43=1,調査結果表その２!A43=3),4,2)))</f>
        <v>0</v>
      </c>
      <c r="BR5" s="234">
        <f>調査結果表その２!B43</f>
        <v>0</v>
      </c>
      <c r="BS5" s="234">
        <f>IF(ISBLANK(調査結果表その４!A35),0,IF(調査結果表その４!A35=0,1,IF(OR(調査結果表その４!A35=1,調査結果表その４!A35=3),4,2)))</f>
        <v>0</v>
      </c>
      <c r="BT5" s="234">
        <f>調査結果表その４!B35</f>
        <v>0</v>
      </c>
      <c r="BU5" s="234">
        <f>IF(ISBLANK(調査結果表その５!A39),0,IF(調査結果表その５!A39=0,1,IF(OR(調査結果表その５!A39=1,調査結果表その５!A39=3),4,2)))</f>
        <v>0</v>
      </c>
      <c r="BV5" s="234">
        <f>調査結果表その５!B39</f>
        <v>0</v>
      </c>
    </row>
    <row r="6" spans="2:76" s="3" customFormat="1" ht="15.9" customHeight="1">
      <c r="B6" s="51"/>
      <c r="C6" s="57" t="s">
        <v>611</v>
      </c>
      <c r="E6" s="5"/>
      <c r="F6" s="57"/>
      <c r="G6" s="2"/>
      <c r="H6" s="188"/>
      <c r="J6" s="58"/>
      <c r="K6" s="188"/>
      <c r="L6" s="57"/>
      <c r="M6" s="188" t="s">
        <v>560</v>
      </c>
      <c r="N6" s="389"/>
      <c r="O6" s="389"/>
      <c r="P6" s="58" t="s">
        <v>556</v>
      </c>
      <c r="Q6" s="53"/>
      <c r="R6" s="3" t="s">
        <v>559</v>
      </c>
      <c r="S6" s="53"/>
      <c r="T6" s="57" t="s">
        <v>45</v>
      </c>
      <c r="U6" s="2"/>
      <c r="Z6" s="2" t="s">
        <v>561</v>
      </c>
      <c r="AA6" s="389"/>
      <c r="AB6" s="389"/>
      <c r="AC6" s="3" t="s">
        <v>556</v>
      </c>
      <c r="AD6" s="53"/>
      <c r="AE6" s="3" t="s">
        <v>558</v>
      </c>
      <c r="AK6" s="3" t="s">
        <v>557</v>
      </c>
      <c r="BA6" s="236" t="b">
        <v>0</v>
      </c>
      <c r="BB6" s="236" t="b">
        <v>0</v>
      </c>
      <c r="BC6" s="236" t="b">
        <v>0</v>
      </c>
      <c r="BD6" s="235"/>
      <c r="BE6" s="235"/>
      <c r="BF6" s="235"/>
      <c r="BJ6" s="233" t="s">
        <v>328</v>
      </c>
      <c r="BK6" s="234">
        <f>IF(ISBLANK(調査結果表その１!A20),0,IF(調査結果表その１!A20=0,1,IF(OR(調査結果表その１!A20=1,調査結果表その１!A20=3),4,2)))</f>
        <v>0</v>
      </c>
      <c r="BL6" s="234">
        <f>調査結果表その１!B20</f>
        <v>0</v>
      </c>
      <c r="BM6" s="234">
        <f>IF(ISBLANK(調査結果表その１!A39),0,IF(調査結果表その１!A39=0,1,IF(OR(調査結果表その１!A39=1,調査結果表その１!A39=3),4,2)))</f>
        <v>0</v>
      </c>
      <c r="BN6" s="234">
        <f>調査結果表その１!B39</f>
        <v>0</v>
      </c>
      <c r="BO6" s="235">
        <f>IF(ISBLANK(調査結果表その２!A33),0,IF(調査結果表その２!A33=0,1,IF(OR(調査結果表その２!A33=1,調査結果表その２!A33=3),4,2)))</f>
        <v>0</v>
      </c>
      <c r="BP6" s="235">
        <f>調査結果表その２!B33</f>
        <v>0</v>
      </c>
      <c r="BQ6" s="234">
        <f>IF(ISBLANK(調査結果表その２!A44),0,IF(調査結果表その２!A44=0,1,IF(OR(調査結果表その２!A44=1,調査結果表その２!A44=3),4,2)))</f>
        <v>0</v>
      </c>
      <c r="BR6" s="234">
        <f>調査結果表その２!B44</f>
        <v>0</v>
      </c>
      <c r="BS6" s="234">
        <f>IF(ISBLANK(調査結果表その４!A36),0,IF(調査結果表その４!A36=0,1,IF(OR(調査結果表その４!A36=1,調査結果表その４!A36=3),4,2)))</f>
        <v>0</v>
      </c>
      <c r="BT6" s="234">
        <f>調査結果表その４!B36</f>
        <v>0</v>
      </c>
      <c r="BU6" s="234">
        <f>IF(ISBLANK(調査結果表その５!A40),0,IF(調査結果表その５!A40=0,1,IF(OR(調査結果表その５!A40=1,調査結果表その５!A40=3),4,2)))</f>
        <v>0</v>
      </c>
      <c r="BV6" s="234">
        <f>調査結果表その５!B40</f>
        <v>0</v>
      </c>
    </row>
    <row r="7" spans="2:76" s="3" customFormat="1" ht="15.9" customHeight="1">
      <c r="B7" s="51"/>
      <c r="C7" s="57" t="s">
        <v>612</v>
      </c>
      <c r="E7" s="5"/>
      <c r="F7" s="57"/>
      <c r="G7" s="2"/>
      <c r="H7" s="188"/>
      <c r="J7" s="58"/>
      <c r="K7" s="188"/>
      <c r="L7" s="57"/>
      <c r="M7" s="188" t="s">
        <v>560</v>
      </c>
      <c r="N7" s="389"/>
      <c r="O7" s="389"/>
      <c r="P7" s="58" t="s">
        <v>556</v>
      </c>
      <c r="Q7" s="53"/>
      <c r="R7" s="3" t="s">
        <v>559</v>
      </c>
      <c r="S7" s="53"/>
      <c r="T7" s="57" t="s">
        <v>45</v>
      </c>
      <c r="U7" s="2"/>
      <c r="Z7" s="2" t="s">
        <v>561</v>
      </c>
      <c r="AA7" s="389"/>
      <c r="AB7" s="389"/>
      <c r="AC7" s="3" t="s">
        <v>556</v>
      </c>
      <c r="AD7" s="53"/>
      <c r="AE7" s="3" t="s">
        <v>558</v>
      </c>
      <c r="AK7" s="3" t="s">
        <v>557</v>
      </c>
      <c r="BA7" s="236" t="b">
        <v>0</v>
      </c>
      <c r="BB7" s="236" t="b">
        <v>0</v>
      </c>
      <c r="BC7" s="236" t="b">
        <v>0</v>
      </c>
      <c r="BD7" s="235"/>
      <c r="BE7" s="235"/>
      <c r="BF7" s="235"/>
      <c r="BJ7" s="233" t="s">
        <v>331</v>
      </c>
      <c r="BK7" s="234">
        <f>IF(ISBLANK(調査結果表その１!A21),0,IF(調査結果表その１!A21=0,1,IF(OR(調査結果表その１!A21=1,調査結果表その１!A21=3),4,2)))</f>
        <v>0</v>
      </c>
      <c r="BL7" s="234">
        <f>調査結果表その１!B21</f>
        <v>0</v>
      </c>
      <c r="BM7" s="234">
        <f>IF(ISBLANK(調査結果表その１!A40),0,IF(調査結果表その１!A40=0,1,IF(OR(調査結果表その１!A40=1,調査結果表その１!A40=3),4,2)))</f>
        <v>0</v>
      </c>
      <c r="BN7" s="234">
        <f>調査結果表その１!B40</f>
        <v>0</v>
      </c>
      <c r="BO7" s="235">
        <f>IF(ISBLANK(調査結果表その２!A34),0,IF(調査結果表その２!A34=0,1,IF(OR(調査結果表その２!A34=1,調査結果表その２!A34=3),4,2)))</f>
        <v>0</v>
      </c>
      <c r="BP7" s="235">
        <f>調査結果表その２!B34</f>
        <v>0</v>
      </c>
      <c r="BQ7" s="234">
        <f>IF(ISBLANK(調査結果表その３!A15),0,IF(調査結果表その３!A15=0,1,IF(OR(調査結果表その３!A15=1,調査結果表その３!A15=3),4,2)))</f>
        <v>0</v>
      </c>
      <c r="BR7" s="234">
        <f>調査結果表その３!B15</f>
        <v>0</v>
      </c>
      <c r="BS7" s="234">
        <f>IF(ISBLANK(調査結果表その４!A37),0,IF(調査結果表その４!A37=0,1,IF(OR(調査結果表その４!A37=1,調査結果表その４!A37=3),4,2)))</f>
        <v>0</v>
      </c>
      <c r="BT7" s="234">
        <f>調査結果表その４!B37</f>
        <v>0</v>
      </c>
      <c r="BU7" s="234">
        <f>IF(ISBLANK(調査結果表その５!A41),0,IF(調査結果表その５!A41=0,1,IF(OR(調査結果表その５!A41=1,調査結果表その５!A41=3),4,2)))</f>
        <v>0</v>
      </c>
      <c r="BV7" s="234">
        <f>調査結果表その５!B41</f>
        <v>0</v>
      </c>
    </row>
    <row r="8" spans="2:76" s="3" customFormat="1" ht="15.9" customHeight="1">
      <c r="B8" s="5"/>
      <c r="C8" s="57" t="s">
        <v>613</v>
      </c>
      <c r="E8" s="5"/>
      <c r="F8" s="57"/>
      <c r="G8" s="8"/>
      <c r="H8" s="188"/>
      <c r="J8" s="189"/>
      <c r="K8" s="188"/>
      <c r="L8" s="57"/>
      <c r="M8" s="188" t="s">
        <v>560</v>
      </c>
      <c r="N8" s="389"/>
      <c r="O8" s="389"/>
      <c r="P8" s="58" t="s">
        <v>556</v>
      </c>
      <c r="Q8" s="53"/>
      <c r="R8" s="3" t="s">
        <v>559</v>
      </c>
      <c r="S8" s="53"/>
      <c r="T8" s="57" t="s">
        <v>45</v>
      </c>
      <c r="U8" s="2"/>
      <c r="Z8" s="2" t="s">
        <v>561</v>
      </c>
      <c r="AA8" s="389"/>
      <c r="AB8" s="389"/>
      <c r="AC8" s="3" t="s">
        <v>556</v>
      </c>
      <c r="AD8" s="53"/>
      <c r="AE8" s="3" t="s">
        <v>558</v>
      </c>
      <c r="AK8" s="3" t="s">
        <v>557</v>
      </c>
      <c r="BA8" s="236" t="b">
        <v>0</v>
      </c>
      <c r="BB8" s="236" t="b">
        <v>0</v>
      </c>
      <c r="BC8" s="236" t="b">
        <v>0</v>
      </c>
      <c r="BD8" s="235"/>
      <c r="BE8" s="235"/>
      <c r="BF8" s="235"/>
      <c r="BJ8" s="233" t="s">
        <v>333</v>
      </c>
      <c r="BK8" s="234">
        <f>IF(ISBLANK(調査結果表その１!A22),0,IF(調査結果表その１!A22=0,1,IF(OR(調査結果表その１!A22=1,調査結果表その１!A22=3),4,2)))</f>
        <v>0</v>
      </c>
      <c r="BL8" s="234">
        <f>調査結果表その１!B22</f>
        <v>0</v>
      </c>
      <c r="BM8" s="235">
        <f>IF(ISBLANK(調査結果表その２!A15),0,IF(調査結果表その２!A15=0,1,IF(OR(調査結果表その２!A15=1,調査結果表その２!A15=3),4,2)))</f>
        <v>0</v>
      </c>
      <c r="BN8" s="235">
        <f>調査結果表その２!B15</f>
        <v>0</v>
      </c>
      <c r="BO8" s="235">
        <f>IF(ISBLANK(調査結果表その２!A35),0,IF(調査結果表その２!A35=0,1,IF(OR(調査結果表その２!A35=1,調査結果表その２!A35=3),4,2)))</f>
        <v>0</v>
      </c>
      <c r="BP8" s="235">
        <f>調査結果表その２!B35</f>
        <v>0</v>
      </c>
      <c r="BQ8" s="234">
        <f>IF(ISBLANK(調査結果表その３!A16),0,IF(調査結果表その３!A16=0,1,IF(OR(調査結果表その３!A16=1,調査結果表その３!A16=3),4,2)))</f>
        <v>0</v>
      </c>
      <c r="BR8" s="234">
        <f>調査結果表その３!B16</f>
        <v>0</v>
      </c>
      <c r="BS8" s="234">
        <f>IF(ISBLANK(調査結果表その４!A38),0,IF(調査結果表その４!A38=0,1,IF(OR(調査結果表その４!A38=1,調査結果表その４!A38=3),4,2)))</f>
        <v>0</v>
      </c>
      <c r="BT8" s="234">
        <f>調査結果表その４!B38</f>
        <v>0</v>
      </c>
      <c r="BU8" s="234">
        <f>IF(ISBLANK(調査結果表その５!A42),0,IF(調査結果表その５!A42=0,1,IF(OR(調査結果表その５!A42=1,調査結果表その５!A42=3),4,2)))</f>
        <v>0</v>
      </c>
      <c r="BV8" s="234">
        <f>調査結果表その５!B42</f>
        <v>0</v>
      </c>
    </row>
    <row r="9" spans="2:76" ht="14.1" customHeight="1">
      <c r="B9" s="26" t="s">
        <v>451</v>
      </c>
      <c r="C9" s="26"/>
      <c r="D9" s="27"/>
      <c r="E9" s="27"/>
      <c r="F9" s="27"/>
      <c r="H9" s="27"/>
      <c r="I9" s="27"/>
      <c r="J9" s="32"/>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11"/>
      <c r="BA9" s="234"/>
      <c r="BB9" s="234"/>
      <c r="BC9" s="234"/>
      <c r="BD9" s="234"/>
      <c r="BE9" s="234"/>
      <c r="BF9" s="234"/>
      <c r="BJ9" s="233" t="s">
        <v>335</v>
      </c>
      <c r="BK9" s="234">
        <f>IF(ISBLANK(調査結果表その１!A23),0,IF(調査結果表その１!A23=0,1,IF(OR(調査結果表その１!A23=1,調査結果表その１!A23=3),4,2)))</f>
        <v>0</v>
      </c>
      <c r="BL9" s="234">
        <f>調査結果表その１!B23</f>
        <v>0</v>
      </c>
      <c r="BM9" s="235">
        <f>IF(ISBLANK(調査結果表その２!A16),0,IF(調査結果表その２!A16=0,1,IF(OR(調査結果表その２!A16=1,調査結果表その２!A16=3),4,2)))</f>
        <v>0</v>
      </c>
      <c r="BN9" s="235">
        <f>調査結果表その２!B16</f>
        <v>0</v>
      </c>
      <c r="BO9" s="235">
        <f>IF(ISBLANK(調査結果表その２!A36),0,IF(調査結果表その２!A36=0,1,IF(OR(調査結果表その２!A36=1,調査結果表その２!A36=3),4,2)))</f>
        <v>0</v>
      </c>
      <c r="BP9" s="235">
        <f>調査結果表その２!B36</f>
        <v>0</v>
      </c>
      <c r="BQ9" s="234">
        <f>IF(ISBLANK(調査結果表その３!A17),0,IF(調査結果表その３!A17=0,1,IF(OR(調査結果表その３!A17=1,調査結果表その３!A17=3),4,2)))</f>
        <v>0</v>
      </c>
      <c r="BR9" s="234">
        <f>調査結果表その３!B17</f>
        <v>0</v>
      </c>
      <c r="BS9" s="234">
        <f>IF(ISBLANK(調査結果表その４!A39),0,IF(調査結果表その４!A39=0,1,IF(OR(調査結果表その４!A39=1,調査結果表その４!A39=3),4,2)))</f>
        <v>0</v>
      </c>
      <c r="BT9" s="234">
        <f>調査結果表その４!B39</f>
        <v>0</v>
      </c>
      <c r="BU9" s="234">
        <f>IF(ISBLANK(調査結果表その５!A43),0,IF(調査結果表その５!A43=0,1,IF(OR(調査結果表その５!A43=1,調査結果表その５!A43=3),4,2)))</f>
        <v>0</v>
      </c>
      <c r="BV9" s="234">
        <f>調査結果表その５!B43</f>
        <v>0</v>
      </c>
    </row>
    <row r="10" spans="2:76" s="3" customFormat="1" ht="14.1" customHeight="1">
      <c r="B10" s="369" t="s">
        <v>210</v>
      </c>
      <c r="C10" s="369"/>
      <c r="D10" s="369"/>
      <c r="E10" s="369"/>
      <c r="F10" s="387"/>
      <c r="G10" s="387"/>
      <c r="H10" s="387"/>
      <c r="I10" s="387"/>
      <c r="J10" s="387"/>
      <c r="BA10" s="235"/>
      <c r="BB10" s="235"/>
      <c r="BC10" s="235"/>
      <c r="BD10" s="235"/>
      <c r="BE10" s="235"/>
      <c r="BF10" s="235"/>
      <c r="BJ10" s="233" t="s">
        <v>336</v>
      </c>
      <c r="BK10" s="234">
        <f>IF(ISBLANK(調査結果表その１!A24),0,IF(調査結果表その１!A24=0,1,IF(OR(調査結果表その１!A24=1,調査結果表その１!A24=3),4,2)))</f>
        <v>0</v>
      </c>
      <c r="BL10" s="234">
        <f>調査結果表その１!B24</f>
        <v>0</v>
      </c>
      <c r="BM10" s="235">
        <f>IF(ISBLANK(調査結果表その２!A17),0,IF(調査結果表その２!A17=0,1,IF(OR(調査結果表その２!A17=1,調査結果表その２!A17=3),4,2)))</f>
        <v>0</v>
      </c>
      <c r="BN10" s="235">
        <f>調査結果表その２!B17</f>
        <v>0</v>
      </c>
      <c r="BO10" s="235"/>
      <c r="BP10" s="235"/>
      <c r="BQ10" s="234">
        <f>IF(ISBLANK(調査結果表その３!A18),0,IF(調査結果表その３!A18=0,1,IF(OR(調査結果表その３!A18=1,調査結果表その３!A18=3),4,2)))</f>
        <v>0</v>
      </c>
      <c r="BR10" s="234">
        <f>調査結果表その３!B18</f>
        <v>0</v>
      </c>
      <c r="BS10" s="234">
        <f>IF(ISBLANK(調査結果表その４!A40),0,IF(調査結果表その４!A40=0,1,IF(OR(調査結果表その４!A40=1,調査結果表その４!A40=3),4,2)))</f>
        <v>0</v>
      </c>
      <c r="BT10" s="234">
        <f>調査結果表その４!B40</f>
        <v>0</v>
      </c>
      <c r="BU10" s="234">
        <f>IF(ISBLANK(調査結果表その５!A44),0,IF(調査結果表その５!A44=0,1,IF(OR(調査結果表その５!A44=1,調査結果表その５!A44=3),4,2)))</f>
        <v>0</v>
      </c>
      <c r="BV10" s="234">
        <f>調査結果表その５!B44</f>
        <v>0</v>
      </c>
    </row>
    <row r="11" spans="2:76" s="3" customFormat="1" ht="14.1" customHeight="1">
      <c r="B11" s="5"/>
      <c r="C11" s="3" t="s">
        <v>419</v>
      </c>
      <c r="G11" s="2"/>
      <c r="L11" s="3" t="s">
        <v>251</v>
      </c>
      <c r="P11" s="2"/>
      <c r="T11" s="3" t="s">
        <v>198</v>
      </c>
      <c r="U11" s="2"/>
      <c r="Z11" s="3" t="s">
        <v>199</v>
      </c>
      <c r="AH11" s="3" t="s">
        <v>173</v>
      </c>
      <c r="BA11" s="235" t="b">
        <f>IF(MAX(判定_敷地及び地盤)&gt;1,TRUE,FALSE)</f>
        <v>0</v>
      </c>
      <c r="BB11" s="235" t="b">
        <f>IF(MAX(判定_敷地及び地盤)=2,TRUE,FALSE)</f>
        <v>0</v>
      </c>
      <c r="BC11" s="235" t="b">
        <f ca="1">IF(COUNTIF(OFFSET(判定_敷地及び地盤,,1),1)&gt;0,TRUE,FALSE)</f>
        <v>0</v>
      </c>
      <c r="BD11" s="235" t="b">
        <f>IF(MAX(判定_敷地及び地盤)=1,TRUE,FALSE)</f>
        <v>0</v>
      </c>
      <c r="BE11" s="235"/>
      <c r="BF11" s="235"/>
      <c r="BJ11" s="233" t="s">
        <v>337</v>
      </c>
      <c r="BK11" s="234">
        <f>IF(ISBLANK(調査結果表その１!A25),0,IF(調査結果表その１!A25=0,1,IF(OR(調査結果表その１!A25=1,調査結果表その１!A25=3),4,2)))</f>
        <v>0</v>
      </c>
      <c r="BL11" s="234">
        <f>調査結果表その１!B25</f>
        <v>0</v>
      </c>
      <c r="BM11" s="235">
        <f>IF(ISBLANK(調査結果表その２!A18),0,IF(調査結果表その２!A18=0,1,IF(OR(調査結果表その２!A18=1,調査結果表その２!A18=3),4,2)))</f>
        <v>0</v>
      </c>
      <c r="BN11" s="235">
        <f>調査結果表その２!B18</f>
        <v>0</v>
      </c>
      <c r="BO11" s="235"/>
      <c r="BP11" s="235"/>
      <c r="BQ11" s="234">
        <f>IF(ISBLANK(調査結果表その３!A19),0,IF(調査結果表その３!A19=0,1,IF(OR(調査結果表その３!A19=1,調査結果表その３!A19=3),4,2)))</f>
        <v>0</v>
      </c>
      <c r="BR11" s="234">
        <f>調査結果表その３!B19</f>
        <v>0</v>
      </c>
      <c r="BS11" s="234">
        <f>IF(ISBLANK(調査結果表その４!A41),0,IF(調査結果表その４!A41=0,1,IF(OR(調査結果表その４!A41=1,調査結果表その４!A41=3),4,2)))</f>
        <v>0</v>
      </c>
      <c r="BT11" s="234">
        <f>調査結果表その４!B41</f>
        <v>0</v>
      </c>
      <c r="BU11" s="234">
        <f>IF(ISBLANK(調査結果表その５!A45),0,IF(調査結果表その５!A45=0,1,IF(OR(調査結果表その５!A45=1,調査結果表その５!A45=3),4,2)))</f>
        <v>0</v>
      </c>
      <c r="BV11" s="234">
        <f>調査結果表その５!B45</f>
        <v>0</v>
      </c>
    </row>
    <row r="12" spans="2:76" s="3" customFormat="1" ht="21.9" customHeight="1" thickBot="1">
      <c r="B12" s="5"/>
      <c r="C12" s="160" t="s">
        <v>420</v>
      </c>
      <c r="G12" s="49"/>
      <c r="H12" s="49"/>
      <c r="I12" s="49"/>
      <c r="J12" s="49"/>
      <c r="K12" s="384" t="str">
        <f ca="1">+集計用!N10</f>
        <v/>
      </c>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5"/>
      <c r="BA12" s="235"/>
      <c r="BB12" s="235"/>
      <c r="BC12" s="235"/>
      <c r="BD12" s="235"/>
      <c r="BE12" s="235"/>
      <c r="BF12" s="235"/>
      <c r="BJ12" s="233" t="s">
        <v>340</v>
      </c>
      <c r="BK12" s="234">
        <f>IF(ISBLANK(調査結果表その１!A26),0,IF(調査結果表その１!A26=0,1,IF(OR(調査結果表その１!A26=1,調査結果表その１!A26=3),4,2)))</f>
        <v>0</v>
      </c>
      <c r="BL12" s="234">
        <f>調査結果表その１!B26</f>
        <v>0</v>
      </c>
      <c r="BM12" s="235">
        <f>IF(ISBLANK(調査結果表その２!A19),0,IF(調査結果表その２!A19=0,1,IF(OR(調査結果表その２!A19=1,調査結果表その２!A19=3),4,2)))</f>
        <v>0</v>
      </c>
      <c r="BN12" s="235">
        <f>調査結果表その２!B19</f>
        <v>0</v>
      </c>
      <c r="BO12" s="235"/>
      <c r="BP12" s="235"/>
      <c r="BQ12" s="234">
        <f>IF(ISBLANK(調査結果表その３!A20),0,IF(調査結果表その３!A20=0,1,IF(OR(調査結果表その３!A20=1,調査結果表その３!A20=3),4,2)))</f>
        <v>0</v>
      </c>
      <c r="BR12" s="234">
        <f>調査結果表その３!B20</f>
        <v>0</v>
      </c>
      <c r="BS12" s="234">
        <f>IF(ISBLANK(調査結果表その４!A42),0,IF(調査結果表その４!A42=0,1,IF(OR(調査結果表その４!A42=1,調査結果表その４!A42=3),4,2)))</f>
        <v>0</v>
      </c>
      <c r="BT12" s="234">
        <f>調査結果表その４!B42</f>
        <v>0</v>
      </c>
      <c r="BU12" s="234">
        <f>IF(ISBLANK(調査結果表その５!A46),0,IF(調査結果表その５!A46=0,1,IF(OR(調査結果表その５!A46=1,調査結果表その５!A46=3),4,2)))</f>
        <v>0</v>
      </c>
      <c r="BV12" s="234">
        <f>調査結果表その５!B46</f>
        <v>0</v>
      </c>
    </row>
    <row r="13" spans="2:76" s="250" customFormat="1" ht="14.1" customHeight="1" thickBot="1">
      <c r="B13" s="249"/>
      <c r="C13" s="250" t="s">
        <v>452</v>
      </c>
      <c r="G13" s="251"/>
      <c r="I13" s="251"/>
      <c r="M13" s="251" t="s">
        <v>254</v>
      </c>
      <c r="N13" s="382" t="str">
        <f>+BE13</f>
        <v/>
      </c>
      <c r="O13" s="382"/>
      <c r="P13" s="238" t="str">
        <f>+BE13</f>
        <v/>
      </c>
      <c r="Q13" s="250" t="s">
        <v>255</v>
      </c>
      <c r="R13" s="239" t="str">
        <f>+BE13</f>
        <v/>
      </c>
      <c r="S13" s="250" t="s">
        <v>256</v>
      </c>
      <c r="U13" s="251"/>
      <c r="BA13" s="252" t="b">
        <f>+IF(COUNTIF(集計用!$Y$2:$Y$14,TRUE)&gt;0,TRUE,FALSE)</f>
        <v>0</v>
      </c>
      <c r="BB13" s="252" t="b">
        <f ca="1">+IF(K12="",FALSE,IF(BA13=FALSE,TRUE,FALSE))</f>
        <v>0</v>
      </c>
      <c r="BC13" s="252"/>
      <c r="BD13" s="253"/>
      <c r="BE13" s="378" t="str">
        <f>+IF(BA13=TRUE,MIN(集計用!$X$2:$X$18),"")</f>
        <v/>
      </c>
      <c r="BF13" s="379"/>
      <c r="BJ13" s="254" t="s">
        <v>342</v>
      </c>
      <c r="BK13" s="255">
        <f>IF(ISBLANK(調査結果表その１!A27),0,IF(調査結果表その１!A27=0,1,IF(OR(調査結果表その１!A27=1,調査結果表その１!A27=3),4,2)))</f>
        <v>0</v>
      </c>
      <c r="BL13" s="255">
        <f>調査結果表その１!B27</f>
        <v>0</v>
      </c>
      <c r="BM13" s="252">
        <f>IF(ISBLANK(調査結果表その２!A20),0,IF(調査結果表その２!A20=0,1,IF(OR(調査結果表その２!A20=1,調査結果表その２!A20=3),4,2)))</f>
        <v>0</v>
      </c>
      <c r="BN13" s="252">
        <f>調査結果表その２!B20</f>
        <v>0</v>
      </c>
      <c r="BO13" s="252"/>
      <c r="BP13" s="252"/>
      <c r="BQ13" s="255">
        <f>IF(ISBLANK(調査結果表その３!A21),0,IF(調査結果表その３!A21=0,1,IF(OR(調査結果表その３!A21=1,調査結果表その３!A21=3),4,2)))</f>
        <v>0</v>
      </c>
      <c r="BR13" s="255">
        <f>調査結果表その３!B21</f>
        <v>0</v>
      </c>
      <c r="BS13" s="255">
        <f>IF(ISBLANK(調査結果表その４!A43),0,IF(調査結果表その４!A43=0,1,IF(OR(調査結果表その４!A43=1,調査結果表その４!A43=3),4,2)))</f>
        <v>0</v>
      </c>
      <c r="BT13" s="255">
        <f>調査結果表その４!B43</f>
        <v>0</v>
      </c>
      <c r="BU13" s="234">
        <f>IF(ISBLANK(調査結果表その５!A47),0,IF(調査結果表その５!A47=0,1,IF(OR(調査結果表その５!A47=1,調査結果表その５!A47=3),4,2)))</f>
        <v>0</v>
      </c>
      <c r="BV13" s="234">
        <f>調査結果表その５!B47</f>
        <v>0</v>
      </c>
    </row>
    <row r="14" spans="2:76" s="250" customFormat="1" ht="14.1" customHeight="1">
      <c r="B14" s="249"/>
      <c r="C14" s="249"/>
      <c r="G14" s="251"/>
      <c r="M14" s="251" t="s">
        <v>563</v>
      </c>
      <c r="P14" s="256"/>
      <c r="Q14" s="256"/>
      <c r="R14" s="256"/>
      <c r="S14" s="256"/>
      <c r="T14" s="256"/>
      <c r="U14" s="251"/>
      <c r="V14" s="256"/>
      <c r="BA14" s="252"/>
      <c r="BB14" s="252"/>
      <c r="BC14" s="252"/>
      <c r="BD14" s="252"/>
      <c r="BE14" s="252"/>
      <c r="BF14" s="252"/>
      <c r="BJ14" s="254" t="s">
        <v>344</v>
      </c>
      <c r="BK14" s="255">
        <f>IF(ISBLANK(調査結果表その１!A28),0,IF(調査結果表その１!A28=0,1,IF(OR(調査結果表その１!A28=1,調査結果表その１!A28=3),4,2)))</f>
        <v>0</v>
      </c>
      <c r="BL14" s="255">
        <f>調査結果表その１!B28</f>
        <v>0</v>
      </c>
      <c r="BM14" s="252">
        <f>IF(ISBLANK(調査結果表その２!A21),0,IF(調査結果表その２!A21=0,1,IF(OR(調査結果表その２!A21=1,調査結果表その２!A21=3),4,2)))</f>
        <v>0</v>
      </c>
      <c r="BN14" s="252">
        <f>調査結果表その２!B21</f>
        <v>0</v>
      </c>
      <c r="BO14" s="252"/>
      <c r="BP14" s="252"/>
      <c r="BQ14" s="255">
        <f>IF(ISBLANK(調査結果表その３!A22),0,IF(調査結果表その３!A22=0,1,IF(OR(調査結果表その３!A22=1,調査結果表その３!A22=3),4,2)))</f>
        <v>0</v>
      </c>
      <c r="BR14" s="255">
        <f>調査結果表その３!B22</f>
        <v>0</v>
      </c>
      <c r="BS14" s="255">
        <f>IF(ISBLANK(調査結果表その４!A44),0,IF(調査結果表その４!A44=0,1,IF(OR(調査結果表その４!A44=1,調査結果表その４!A44=3),4,2)))</f>
        <v>0</v>
      </c>
      <c r="BT14" s="255">
        <f>調査結果表その４!B44</f>
        <v>0</v>
      </c>
      <c r="BU14" s="255">
        <f>IF(ISBLANK(調査結果表その６!A15),0,IF(調査結果表その６!A15=0,1,IF(OR(調査結果表その６!A15=1,調査結果表その６!A15=3),4,2)))</f>
        <v>0</v>
      </c>
      <c r="BV14" s="255">
        <f>調査結果表その６!B15</f>
        <v>0</v>
      </c>
    </row>
    <row r="15" spans="2:76" s="3" customFormat="1" ht="14.1" customHeight="1">
      <c r="B15" s="369" t="s">
        <v>211</v>
      </c>
      <c r="C15" s="369"/>
      <c r="D15" s="369"/>
      <c r="E15" s="369"/>
      <c r="F15" s="387"/>
      <c r="G15" s="387"/>
      <c r="H15" s="387"/>
      <c r="I15" s="387"/>
      <c r="J15" s="387"/>
      <c r="U15" s="2"/>
      <c r="BA15" s="235"/>
      <c r="BB15" s="235"/>
      <c r="BC15" s="235"/>
      <c r="BD15" s="235"/>
      <c r="BE15" s="235"/>
      <c r="BF15" s="235"/>
      <c r="BJ15" s="233" t="s">
        <v>346</v>
      </c>
      <c r="BK15" s="234">
        <f>IF(ISBLANK(調査結果表その１!A29),0,IF(調査結果表その１!A29=0,1,IF(OR(調査結果表その１!A29=1,調査結果表その１!A29=3),4,2)))</f>
        <v>0</v>
      </c>
      <c r="BL15" s="234">
        <f>調査結果表その１!B29</f>
        <v>0</v>
      </c>
      <c r="BM15" s="235">
        <f>IF(ISBLANK(調査結果表その２!A22),0,IF(調査結果表その２!A22=0,1,IF(OR(調査結果表その２!A22=1,調査結果表その２!A22=3),4,2)))</f>
        <v>0</v>
      </c>
      <c r="BN15" s="235">
        <f>調査結果表その２!B22</f>
        <v>0</v>
      </c>
      <c r="BO15" s="235"/>
      <c r="BP15" s="235"/>
      <c r="BQ15" s="234">
        <f>IF(ISBLANK(調査結果表その３!A23),0,IF(調査結果表その３!A23=0,1,IF(OR(調査結果表その３!A23=1,調査結果表その３!A23=3),4,2)))</f>
        <v>0</v>
      </c>
      <c r="BR15" s="234">
        <f>調査結果表その３!B23</f>
        <v>0</v>
      </c>
      <c r="BS15" s="234">
        <f>IF(ISBLANK(調査結果表その４!A45),0,IF(調査結果表その４!A45=0,1,IF(OR(調査結果表その４!A45=1,調査結果表その４!A45=3),4,2)))</f>
        <v>0</v>
      </c>
      <c r="BT15" s="234">
        <f>調査結果表その４!B45</f>
        <v>0</v>
      </c>
      <c r="BU15" s="234">
        <f>IF(ISBLANK(調査結果表その６!A16),0,IF(調査結果表その６!A16=0,1,IF(OR(調査結果表その６!A16=1,調査結果表その６!A16=3),4,2)))</f>
        <v>0</v>
      </c>
      <c r="BV15" s="234">
        <f>調査結果表その６!B16</f>
        <v>0</v>
      </c>
    </row>
    <row r="16" spans="2:76" s="3" customFormat="1" ht="14.1" customHeight="1">
      <c r="B16" s="5"/>
      <c r="C16" s="3" t="s">
        <v>419</v>
      </c>
      <c r="G16" s="2"/>
      <c r="L16" s="3" t="s">
        <v>251</v>
      </c>
      <c r="P16" s="2"/>
      <c r="T16" s="3" t="s">
        <v>198</v>
      </c>
      <c r="U16" s="2"/>
      <c r="Z16" s="3" t="s">
        <v>199</v>
      </c>
      <c r="AH16" s="3" t="s">
        <v>173</v>
      </c>
      <c r="BA16" s="235" t="b">
        <f>IF(MAX(判定_建築物の外部)&gt;1,TRUE,FALSE)</f>
        <v>0</v>
      </c>
      <c r="BB16" s="235" t="b">
        <f>IF(MAX(判定_建築物の外部)=2,TRUE,FALSE)</f>
        <v>0</v>
      </c>
      <c r="BC16" s="235" t="b">
        <f ca="1">IF(COUNTIF(OFFSET(判定_建築物の外部,,1),1)&gt;0,TRUE,FALSE)</f>
        <v>0</v>
      </c>
      <c r="BD16" s="235" t="b">
        <f>IF(MAX(判定_建築物の外部)=1,TRUE,FALSE)</f>
        <v>0</v>
      </c>
      <c r="BE16" s="235"/>
      <c r="BF16" s="235"/>
      <c r="BJ16" s="233" t="s">
        <v>348</v>
      </c>
      <c r="BK16" s="234">
        <f>IF(ISBLANK(調査結果表その１!A30),0,IF(調査結果表その１!A30=0,1,IF(OR(調査結果表その１!A30=1,調査結果表その１!A30=3),4,2)))</f>
        <v>0</v>
      </c>
      <c r="BL16" s="234">
        <f>調査結果表その１!B30</f>
        <v>0</v>
      </c>
      <c r="BM16" s="235">
        <f>IF(ISBLANK(調査結果表その２!A23),0,IF(調査結果表その２!A23=0,1,IF(OR(調査結果表その２!A23=1,調査結果表その２!A23=3),4,2)))</f>
        <v>0</v>
      </c>
      <c r="BN16" s="235">
        <f>調査結果表その２!B23</f>
        <v>0</v>
      </c>
      <c r="BO16" s="235"/>
      <c r="BP16" s="235"/>
      <c r="BQ16" s="234">
        <f>IF(ISBLANK(調査結果表その３!A24),0,IF(調査結果表その３!A24=0,1,IF(OR(調査結果表その３!A24=1,調査結果表その３!A24=3),4,2)))</f>
        <v>0</v>
      </c>
      <c r="BR16" s="234">
        <f>調査結果表その３!B24</f>
        <v>0</v>
      </c>
      <c r="BS16" s="234">
        <f>IF(ISBLANK(調査結果表その４!A46),0,IF(調査結果表その４!A46=0,1,IF(OR(調査結果表その４!A46=1,調査結果表その４!A46=3),4,2)))</f>
        <v>0</v>
      </c>
      <c r="BT16" s="234">
        <f>調査結果表その４!B46</f>
        <v>0</v>
      </c>
      <c r="BU16" s="234">
        <f>IF(ISBLANK(調査結果表その６!A17),0,IF(調査結果表その６!A17=0,1,IF(OR(調査結果表その６!A17=1,調査結果表その６!A17=3),4,2)))</f>
        <v>0</v>
      </c>
      <c r="BV16" s="234">
        <f>調査結果表その６!B17</f>
        <v>0</v>
      </c>
    </row>
    <row r="17" spans="2:74" s="3" customFormat="1" ht="21.9" customHeight="1" thickBot="1">
      <c r="B17" s="5"/>
      <c r="C17" s="160" t="s">
        <v>420</v>
      </c>
      <c r="G17" s="49"/>
      <c r="H17" s="49"/>
      <c r="I17" s="49"/>
      <c r="J17" s="49"/>
      <c r="K17" s="384" t="str">
        <f ca="1">+集計用!N13</f>
        <v/>
      </c>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BA17" s="235"/>
      <c r="BB17" s="235"/>
      <c r="BC17" s="235"/>
      <c r="BD17" s="235"/>
      <c r="BE17" s="235"/>
      <c r="BF17" s="235"/>
      <c r="BJ17" s="233" t="s">
        <v>351</v>
      </c>
      <c r="BK17" s="234">
        <f>IF(ISBLANK(調査結果表その１!A31),0,IF(調査結果表その１!A31=0,1,IF(OR(調査結果表その１!A31=1,調査結果表その１!A31=3),4,2)))</f>
        <v>0</v>
      </c>
      <c r="BL17" s="234">
        <f>調査結果表その１!B31</f>
        <v>0</v>
      </c>
      <c r="BM17" s="235">
        <f>IF(ISBLANK(調査結果表その２!A24),0,IF(調査結果表その２!A24=0,1,IF(OR(調査結果表その２!A24=1,調査結果表その２!A24=3),4,2)))</f>
        <v>0</v>
      </c>
      <c r="BN17" s="235">
        <f>調査結果表その２!B24</f>
        <v>0</v>
      </c>
      <c r="BO17" s="235"/>
      <c r="BP17" s="235"/>
      <c r="BQ17" s="234">
        <f>IF(ISBLANK(調査結果表その３!A25),0,IF(調査結果表その３!A25=0,1,IF(OR(調査結果表その３!A25=1,調査結果表その３!A25=3),4,2)))</f>
        <v>0</v>
      </c>
      <c r="BR17" s="234">
        <f>調査結果表その３!B25</f>
        <v>0</v>
      </c>
      <c r="BS17" s="234">
        <f>IF(ISBLANK(調査結果表その４!A47),0,IF(調査結果表その４!A47=0,1,IF(OR(調査結果表その４!A47=1,調査結果表その４!A47=3),4,2)))</f>
        <v>0</v>
      </c>
      <c r="BT17" s="234">
        <f>調査結果表その４!B47</f>
        <v>0</v>
      </c>
      <c r="BU17" s="234">
        <f>IF(ISBLANK(調査結果表その６!A18),0,IF(調査結果表その６!A18=0,1,IF(OR(調査結果表その６!A18=1,調査結果表その６!A18=3),4,2)))</f>
        <v>0</v>
      </c>
      <c r="BV17" s="234">
        <f>調査結果表その６!B18</f>
        <v>0</v>
      </c>
    </row>
    <row r="18" spans="2:74" s="250" customFormat="1" ht="14.1" customHeight="1" thickBot="1">
      <c r="B18" s="249"/>
      <c r="C18" s="250" t="s">
        <v>452</v>
      </c>
      <c r="G18" s="251"/>
      <c r="I18" s="251"/>
      <c r="M18" s="251" t="s">
        <v>254</v>
      </c>
      <c r="N18" s="382" t="str">
        <f>+BE18</f>
        <v/>
      </c>
      <c r="O18" s="382"/>
      <c r="P18" s="238" t="str">
        <f>+BE18</f>
        <v/>
      </c>
      <c r="Q18" s="250" t="s">
        <v>255</v>
      </c>
      <c r="R18" s="240" t="str">
        <f>+BE18</f>
        <v/>
      </c>
      <c r="S18" s="250" t="s">
        <v>256</v>
      </c>
      <c r="U18" s="251"/>
      <c r="BA18" s="252" t="b">
        <f>+IF(COUNTIF(集計用!$Y$19:$Y$36,TRUE)&gt;0,TRUE,FALSE)</f>
        <v>0</v>
      </c>
      <c r="BB18" s="252" t="b">
        <f ca="1">+IF(K17="",FALSE,IF(BA18=FALSE,TRUE,FALSE))</f>
        <v>0</v>
      </c>
      <c r="BC18" s="252"/>
      <c r="BD18" s="253"/>
      <c r="BE18" s="378" t="str">
        <f>+IF(BA18=TRUE,MIN(集計用!$X$19:$X$36),"")</f>
        <v/>
      </c>
      <c r="BF18" s="379"/>
      <c r="BJ18" s="254" t="s">
        <v>373</v>
      </c>
      <c r="BK18" s="255"/>
      <c r="BL18" s="252"/>
      <c r="BM18" s="252">
        <f>IF(ISBLANK(調査結果表その２!A25),0,IF(調査結果表その２!A25=0,1,IF(OR(調査結果表その２!A25=1,調査結果表その２!A25=3),4,2)))</f>
        <v>0</v>
      </c>
      <c r="BN18" s="252">
        <f>調査結果表その２!B25</f>
        <v>0</v>
      </c>
      <c r="BO18" s="252"/>
      <c r="BP18" s="252"/>
      <c r="BQ18" s="255">
        <f>IF(ISBLANK(調査結果表その３!A26),0,IF(調査結果表その３!A26=0,1,IF(OR(調査結果表その３!A26=1,調査結果表その３!A26=3),4,2)))</f>
        <v>0</v>
      </c>
      <c r="BR18" s="255">
        <f>調査結果表その３!B26</f>
        <v>0</v>
      </c>
      <c r="BS18" s="255">
        <f>IF(ISBLANK(調査結果表その５!A15),0,IF(調査結果表その５!A15=0,1,IF(OR(調査結果表その５!A15=1,調査結果表その５!A15=3),4,2)))</f>
        <v>0</v>
      </c>
      <c r="BT18" s="255">
        <f>調査結果表その５!B15</f>
        <v>0</v>
      </c>
      <c r="BU18" s="255">
        <f>IF(ISBLANK(調査結果表その６!A19),0,IF(調査結果表その６!A19=0,1,IF(OR(調査結果表その６!A19=1,調査結果表その６!A19=3),4,2)))</f>
        <v>0</v>
      </c>
      <c r="BV18" s="255">
        <f>調査結果表その６!B19</f>
        <v>0</v>
      </c>
    </row>
    <row r="19" spans="2:74" s="250" customFormat="1" ht="14.1" customHeight="1">
      <c r="B19" s="249"/>
      <c r="C19" s="249"/>
      <c r="G19" s="251"/>
      <c r="M19" s="251" t="s">
        <v>563</v>
      </c>
      <c r="P19" s="256"/>
      <c r="Q19" s="256"/>
      <c r="R19" s="256"/>
      <c r="S19" s="256"/>
      <c r="T19" s="256"/>
      <c r="U19" s="251"/>
      <c r="V19" s="256"/>
      <c r="BA19" s="252"/>
      <c r="BB19" s="252"/>
      <c r="BC19" s="252"/>
      <c r="BD19" s="252"/>
      <c r="BE19" s="252"/>
      <c r="BF19" s="252"/>
      <c r="BJ19" s="254" t="s">
        <v>396</v>
      </c>
      <c r="BK19" s="255"/>
      <c r="BL19" s="252"/>
      <c r="BM19" s="252"/>
      <c r="BN19" s="252"/>
      <c r="BO19" s="252"/>
      <c r="BP19" s="252"/>
      <c r="BQ19" s="255">
        <f>IF(ISBLANK(調査結果表その３!A27),0,IF(調査結果表その３!A27=0,1,IF(OR(調査結果表その３!A27=1,調査結果表その３!A27=3),4,2)))</f>
        <v>0</v>
      </c>
      <c r="BR19" s="255">
        <f>調査結果表その３!B27</f>
        <v>0</v>
      </c>
      <c r="BS19" s="255">
        <f>IF(ISBLANK(調査結果表その５!A16),0,IF(調査結果表その５!A16=0,1,IF(OR(調査結果表その５!A16=1,調査結果表その５!A16=3),4,2)))</f>
        <v>0</v>
      </c>
      <c r="BT19" s="255">
        <f>調査結果表その５!B16</f>
        <v>0</v>
      </c>
      <c r="BU19" s="255">
        <f>IF(ISBLANK(調査結果表その６!A20),0,IF(調査結果表その６!A20=0,1,IF(OR(調査結果表その６!A20=1,調査結果表その６!A20=3),4,2)))</f>
        <v>0</v>
      </c>
      <c r="BV19" s="255">
        <f>調査結果表その６!B20</f>
        <v>0</v>
      </c>
    </row>
    <row r="20" spans="2:74" s="3" customFormat="1" ht="14.1" customHeight="1">
      <c r="B20" s="369" t="s">
        <v>212</v>
      </c>
      <c r="C20" s="369"/>
      <c r="D20" s="369"/>
      <c r="E20" s="369"/>
      <c r="F20" s="387"/>
      <c r="G20" s="387"/>
      <c r="H20" s="387"/>
      <c r="I20" s="387"/>
      <c r="J20" s="387"/>
      <c r="U20" s="2"/>
      <c r="BA20" s="235"/>
      <c r="BB20" s="235"/>
      <c r="BC20" s="235"/>
      <c r="BD20" s="235"/>
      <c r="BE20" s="235"/>
      <c r="BF20" s="235"/>
      <c r="BJ20" s="233" t="s">
        <v>397</v>
      </c>
      <c r="BK20" s="234"/>
      <c r="BL20" s="235"/>
      <c r="BM20" s="235"/>
      <c r="BN20" s="235"/>
      <c r="BO20" s="235"/>
      <c r="BP20" s="235"/>
      <c r="BQ20" s="234">
        <f>IF(ISBLANK(調査結果表その３!A28),0,IF(調査結果表その３!A28=0,1,IF(OR(調査結果表その３!A28=1,調査結果表その３!A28=3),4,2)))</f>
        <v>0</v>
      </c>
      <c r="BR20" s="234">
        <f>調査結果表その３!B28</f>
        <v>0</v>
      </c>
      <c r="BS20" s="234">
        <f>IF(ISBLANK(調査結果表その５!A17),0,IF(調査結果表その５!A17=0,1,IF(OR(調査結果表その５!A17=1,調査結果表その５!A17=3),4,2)))</f>
        <v>0</v>
      </c>
      <c r="BT20" s="234">
        <f>調査結果表その５!B17</f>
        <v>0</v>
      </c>
      <c r="BU20" s="235"/>
      <c r="BV20" s="235"/>
    </row>
    <row r="21" spans="2:74" s="3" customFormat="1" ht="14.1" customHeight="1">
      <c r="B21" s="5"/>
      <c r="C21" s="3" t="s">
        <v>419</v>
      </c>
      <c r="G21" s="2"/>
      <c r="L21" s="3" t="s">
        <v>251</v>
      </c>
      <c r="P21" s="2"/>
      <c r="T21" s="3" t="s">
        <v>198</v>
      </c>
      <c r="U21" s="2"/>
      <c r="Z21" s="3" t="s">
        <v>199</v>
      </c>
      <c r="AH21" s="3" t="s">
        <v>173</v>
      </c>
      <c r="BA21" s="235" t="b">
        <f>IF(MAX(判定_屋上及び屋根)&gt;1,TRUE,FALSE)</f>
        <v>0</v>
      </c>
      <c r="BB21" s="235" t="b">
        <f>IF(MAX(判定_屋上及び屋根)=2,TRUE,FALSE)</f>
        <v>0</v>
      </c>
      <c r="BC21" s="235" t="b">
        <f ca="1">IF(COUNTIF(OFFSET(判定_屋上及び屋根,,1),1)&gt;0,TRUE,FALSE)</f>
        <v>0</v>
      </c>
      <c r="BD21" s="235" t="b">
        <f>IF(MAX(判定_屋上及び屋根)=1,TRUE,FALSE)</f>
        <v>0</v>
      </c>
      <c r="BE21" s="235"/>
      <c r="BF21" s="235"/>
      <c r="BJ21" s="233" t="s">
        <v>398</v>
      </c>
      <c r="BK21" s="234"/>
      <c r="BL21" s="235"/>
      <c r="BM21" s="235"/>
      <c r="BN21" s="235"/>
      <c r="BO21" s="235"/>
      <c r="BP21" s="235"/>
      <c r="BQ21" s="234">
        <f>IF(ISBLANK(調査結果表その３!A29),0,IF(調査結果表その３!A29=0,1,IF(OR(調査結果表その３!A29=1,調査結果表その３!A29=3),4,2)))</f>
        <v>0</v>
      </c>
      <c r="BR21" s="234">
        <f>調査結果表その３!B29</f>
        <v>0</v>
      </c>
      <c r="BS21" s="234">
        <f>IF(ISBLANK(調査結果表その５!A18),0,IF(調査結果表その５!A18=0,1,IF(OR(調査結果表その５!A18=1,調査結果表その５!A18=3),4,2)))</f>
        <v>0</v>
      </c>
      <c r="BT21" s="234">
        <f>調査結果表その５!B18</f>
        <v>0</v>
      </c>
      <c r="BU21" s="235"/>
      <c r="BV21" s="235"/>
    </row>
    <row r="22" spans="2:74" s="3" customFormat="1" ht="21.9" customHeight="1" thickBot="1">
      <c r="B22" s="5"/>
      <c r="C22" s="160" t="s">
        <v>420</v>
      </c>
      <c r="G22" s="49"/>
      <c r="H22" s="49"/>
      <c r="I22" s="49"/>
      <c r="J22" s="49"/>
      <c r="K22" s="384" t="str">
        <f ca="1">+集計用!N17</f>
        <v/>
      </c>
      <c r="L22" s="385"/>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385"/>
      <c r="BA22" s="235"/>
      <c r="BB22" s="235"/>
      <c r="BC22" s="235"/>
      <c r="BD22" s="235"/>
      <c r="BE22" s="235"/>
      <c r="BF22" s="235"/>
      <c r="BJ22" s="233" t="s">
        <v>465</v>
      </c>
      <c r="BK22" s="234"/>
      <c r="BL22" s="235"/>
      <c r="BM22" s="235"/>
      <c r="BN22" s="235"/>
      <c r="BO22" s="235"/>
      <c r="BP22" s="235"/>
      <c r="BQ22" s="234">
        <f>IF(ISBLANK(調査結果表その３!A30),0,IF(調査結果表その３!A30=0,1,IF(OR(調査結果表その３!A30=1,調査結果表その３!A30=3),4,2)))</f>
        <v>0</v>
      </c>
      <c r="BR22" s="234">
        <f>調査結果表その３!B30</f>
        <v>0</v>
      </c>
      <c r="BS22" s="234">
        <f>IF(ISBLANK(調査結果表その５!A19),0,IF(調査結果表その５!A19=0,1,IF(OR(調査結果表その５!A19=1,調査結果表その５!A19=3),4,2)))</f>
        <v>0</v>
      </c>
      <c r="BT22" s="234">
        <f>調査結果表その５!B19</f>
        <v>0</v>
      </c>
      <c r="BU22" s="235"/>
      <c r="BV22" s="235"/>
    </row>
    <row r="23" spans="2:74" s="250" customFormat="1" ht="14.1" customHeight="1" thickBot="1">
      <c r="B23" s="249"/>
      <c r="C23" s="250" t="s">
        <v>452</v>
      </c>
      <c r="G23" s="251"/>
      <c r="M23" s="251" t="s">
        <v>254</v>
      </c>
      <c r="N23" s="382" t="str">
        <f>+BE23</f>
        <v/>
      </c>
      <c r="O23" s="382"/>
      <c r="P23" s="238" t="str">
        <f>+BE23</f>
        <v/>
      </c>
      <c r="Q23" s="250" t="s">
        <v>255</v>
      </c>
      <c r="R23" s="240" t="str">
        <f>+BE23</f>
        <v/>
      </c>
      <c r="S23" s="250" t="s">
        <v>256</v>
      </c>
      <c r="U23" s="251"/>
      <c r="BA23" s="252" t="b">
        <f>+IF(COUNTIF(集計用!$Y$37:$Y$45,TRUE)&gt;0,TRUE,FALSE)</f>
        <v>0</v>
      </c>
      <c r="BB23" s="252" t="b">
        <f ca="1">+IF(K22="",FALSE,IF(BA23=FALSE,TRUE,FALSE))</f>
        <v>0</v>
      </c>
      <c r="BC23" s="252"/>
      <c r="BD23" s="252"/>
      <c r="BE23" s="378" t="str">
        <f>+IF(BA23=TRUE,MIN(集計用!$X$37:$X$45),"")</f>
        <v/>
      </c>
      <c r="BF23" s="379"/>
      <c r="BJ23" s="254" t="s">
        <v>466</v>
      </c>
      <c r="BK23" s="255"/>
      <c r="BL23" s="252"/>
      <c r="BM23" s="252"/>
      <c r="BN23" s="252"/>
      <c r="BO23" s="252"/>
      <c r="BP23" s="252"/>
      <c r="BQ23" s="255">
        <f>IF(ISBLANK(調査結果表その３!A31),0,IF(調査結果表その３!A31=0,1,IF(OR(調査結果表その３!A31=1,調査結果表その３!A31=3),4,2)))</f>
        <v>0</v>
      </c>
      <c r="BR23" s="255">
        <f>調査結果表その３!B31</f>
        <v>0</v>
      </c>
      <c r="BS23" s="255">
        <f>IF(ISBLANK(調査結果表その５!A20),0,IF(調査結果表その５!A20=0,1,IF(OR(調査結果表その５!A20=1,調査結果表その５!A20=3),4,2)))</f>
        <v>0</v>
      </c>
      <c r="BT23" s="255">
        <f>調査結果表その５!B20</f>
        <v>0</v>
      </c>
      <c r="BU23" s="252"/>
      <c r="BV23" s="252"/>
    </row>
    <row r="24" spans="2:74" s="250" customFormat="1" ht="14.1" customHeight="1">
      <c r="B24" s="249"/>
      <c r="C24" s="249"/>
      <c r="G24" s="251"/>
      <c r="M24" s="251" t="s">
        <v>563</v>
      </c>
      <c r="P24" s="256"/>
      <c r="Q24" s="256"/>
      <c r="R24" s="256"/>
      <c r="S24" s="256"/>
      <c r="T24" s="256"/>
      <c r="U24" s="251"/>
      <c r="V24" s="256"/>
      <c r="BA24" s="252"/>
      <c r="BB24" s="252"/>
      <c r="BC24" s="252"/>
      <c r="BD24" s="252"/>
      <c r="BE24" s="252"/>
      <c r="BF24" s="252"/>
      <c r="BJ24" s="254" t="s">
        <v>467</v>
      </c>
      <c r="BK24" s="255"/>
      <c r="BL24" s="252"/>
      <c r="BM24" s="252"/>
      <c r="BN24" s="252"/>
      <c r="BO24" s="252"/>
      <c r="BP24" s="252"/>
      <c r="BQ24" s="255">
        <f>IF(ISBLANK(調査結果表その３!A32),0,IF(調査結果表その３!A32=0,1,IF(OR(調査結果表その３!A32=1,調査結果表その３!A32=3),4,2)))</f>
        <v>0</v>
      </c>
      <c r="BR24" s="255">
        <f>調査結果表その３!B32</f>
        <v>0</v>
      </c>
      <c r="BS24" s="255">
        <f>IF(ISBLANK(調査結果表その５!A21),0,IF(調査結果表その５!A21=0,1,IF(OR(調査結果表その５!A21=1,調査結果表その５!A21=3),4,2)))</f>
        <v>0</v>
      </c>
      <c r="BT24" s="255">
        <f>調査結果表その５!B21</f>
        <v>0</v>
      </c>
      <c r="BU24" s="252"/>
      <c r="BV24" s="252"/>
    </row>
    <row r="25" spans="2:74" s="3" customFormat="1" ht="14.1" customHeight="1">
      <c r="B25" s="369" t="s">
        <v>213</v>
      </c>
      <c r="C25" s="369"/>
      <c r="D25" s="369"/>
      <c r="E25" s="369"/>
      <c r="F25" s="387"/>
      <c r="G25" s="387"/>
      <c r="H25" s="387"/>
      <c r="I25" s="387"/>
      <c r="J25" s="387"/>
      <c r="U25" s="2"/>
      <c r="BA25" s="235"/>
      <c r="BB25" s="235"/>
      <c r="BC25" s="235"/>
      <c r="BD25" s="235"/>
      <c r="BE25" s="235"/>
      <c r="BF25" s="235"/>
      <c r="BJ25" s="233" t="s">
        <v>470</v>
      </c>
      <c r="BK25" s="234"/>
      <c r="BL25" s="235"/>
      <c r="BM25" s="235"/>
      <c r="BN25" s="235"/>
      <c r="BO25" s="235"/>
      <c r="BP25" s="235"/>
      <c r="BQ25" s="234">
        <f>IF(ISBLANK(調査結果表その３!A33),0,IF(調査結果表その３!A33=0,1,IF(OR(調査結果表その３!A33=1,調査結果表その３!A33=3),4,2)))</f>
        <v>0</v>
      </c>
      <c r="BR25" s="234">
        <f>調査結果表その３!B33</f>
        <v>0</v>
      </c>
      <c r="BS25" s="234">
        <f>IF(ISBLANK(調査結果表その５!A22),0,IF(調査結果表その５!A22=0,1,IF(OR(調査結果表その５!A22=1,調査結果表その５!A22=3),4,2)))</f>
        <v>0</v>
      </c>
      <c r="BT25" s="234">
        <f>調査結果表その５!B22</f>
        <v>0</v>
      </c>
      <c r="BU25" s="235"/>
      <c r="BV25" s="235"/>
    </row>
    <row r="26" spans="2:74" s="3" customFormat="1" ht="14.1" customHeight="1">
      <c r="B26" s="5"/>
      <c r="C26" s="3" t="s">
        <v>419</v>
      </c>
      <c r="G26" s="2"/>
      <c r="L26" s="3" t="s">
        <v>251</v>
      </c>
      <c r="P26" s="2"/>
      <c r="T26" s="3" t="s">
        <v>198</v>
      </c>
      <c r="U26" s="2"/>
      <c r="Z26" s="3" t="s">
        <v>199</v>
      </c>
      <c r="AH26" s="3" t="s">
        <v>173</v>
      </c>
      <c r="BA26" s="235" t="b">
        <f>IF(MAX(判定_建築物の内部)&gt;1,TRUE,FALSE)</f>
        <v>0</v>
      </c>
      <c r="BB26" s="235" t="b">
        <f>IF(MAX(判定_建築物の内部)=2,TRUE,FALSE)</f>
        <v>0</v>
      </c>
      <c r="BC26" s="235" t="b">
        <f ca="1">IF(COUNTIF(OFFSET(判定_建築物の内部,,1),1)&gt;0,TRUE,FALSE)</f>
        <v>0</v>
      </c>
      <c r="BD26" s="235" t="b">
        <f>IF(MAX(判定_建築物の内部)=1,TRUE,FALSE)</f>
        <v>0</v>
      </c>
      <c r="BE26" s="235"/>
      <c r="BF26" s="235"/>
      <c r="BJ26" s="233" t="s">
        <v>472</v>
      </c>
      <c r="BK26" s="234"/>
      <c r="BL26" s="235"/>
      <c r="BM26" s="235"/>
      <c r="BN26" s="235"/>
      <c r="BO26" s="235"/>
      <c r="BP26" s="235"/>
      <c r="BQ26" s="234">
        <f>IF(ISBLANK(調査結果表その３!A34),0,IF(調査結果表その３!A34=0,1,IF(OR(調査結果表その３!A34=1,調査結果表その３!A34=3),4,2)))</f>
        <v>0</v>
      </c>
      <c r="BR26" s="234">
        <f>調査結果表その３!B34</f>
        <v>0</v>
      </c>
      <c r="BS26" s="234">
        <f>IF(ISBLANK(調査結果表その５!A23),0,IF(調査結果表その５!A23=0,1,IF(OR(調査結果表その５!A23=1,調査結果表その５!A23=3),4,2)))</f>
        <v>0</v>
      </c>
      <c r="BT26" s="234">
        <f>調査結果表その５!B23</f>
        <v>0</v>
      </c>
      <c r="BU26" s="235"/>
      <c r="BV26" s="235"/>
    </row>
    <row r="27" spans="2:74" s="3" customFormat="1" ht="21.9" customHeight="1" thickBot="1">
      <c r="B27" s="5"/>
      <c r="C27" s="160" t="s">
        <v>420</v>
      </c>
      <c r="G27" s="49"/>
      <c r="H27" s="49"/>
      <c r="I27" s="49"/>
      <c r="J27" s="49"/>
      <c r="K27" s="384" t="str">
        <f ca="1">+集計用!N27</f>
        <v/>
      </c>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BA27" s="235"/>
      <c r="BB27" s="235"/>
      <c r="BC27" s="235"/>
      <c r="BD27" s="235"/>
      <c r="BE27" s="235"/>
      <c r="BF27" s="235"/>
      <c r="BJ27" s="233" t="s">
        <v>473</v>
      </c>
      <c r="BK27" s="234"/>
      <c r="BL27" s="235"/>
      <c r="BM27" s="235"/>
      <c r="BN27" s="235"/>
      <c r="BO27" s="235"/>
      <c r="BP27" s="235"/>
      <c r="BQ27" s="234">
        <f>IF(ISBLANK(調査結果表その３!A35),0,IF(調査結果表その３!A35=0,1,IF(OR(調査結果表その３!A35=1,調査結果表その３!A35=3),4,2)))</f>
        <v>0</v>
      </c>
      <c r="BR27" s="234">
        <f>調査結果表その３!B35</f>
        <v>0</v>
      </c>
      <c r="BS27" s="234">
        <f>IF(ISBLANK(調査結果表その５!A24),0,IF(調査結果表その５!A24=0,1,IF(OR(調査結果表その５!A24=1,調査結果表その５!A24=3),4,2)))</f>
        <v>0</v>
      </c>
      <c r="BT27" s="234">
        <f>調査結果表その５!B24</f>
        <v>0</v>
      </c>
      <c r="BU27" s="235"/>
      <c r="BV27" s="235"/>
    </row>
    <row r="28" spans="2:74" s="250" customFormat="1" ht="14.1" customHeight="1" thickBot="1">
      <c r="B28" s="249"/>
      <c r="C28" s="250" t="s">
        <v>452</v>
      </c>
      <c r="G28" s="251"/>
      <c r="M28" s="251" t="s">
        <v>254</v>
      </c>
      <c r="N28" s="382" t="str">
        <f>+BE28</f>
        <v/>
      </c>
      <c r="O28" s="382"/>
      <c r="P28" s="238" t="str">
        <f>+BE28</f>
        <v/>
      </c>
      <c r="Q28" s="250" t="s">
        <v>255</v>
      </c>
      <c r="R28" s="240" t="str">
        <f>+BE28</f>
        <v/>
      </c>
      <c r="S28" s="250" t="s">
        <v>256</v>
      </c>
      <c r="U28" s="251"/>
      <c r="BA28" s="252" t="b">
        <v>0</v>
      </c>
      <c r="BB28" s="252" t="b">
        <f ca="1">+IF(K27="",FALSE,IF(BA28=FALSE,TRUE,FALSE))</f>
        <v>0</v>
      </c>
      <c r="BC28" s="252"/>
      <c r="BD28" s="252"/>
      <c r="BE28" s="378" t="str">
        <f>+IF(BA28=TRUE,MIN(集計用!$X$46:$X$94),"")</f>
        <v/>
      </c>
      <c r="BF28" s="379"/>
      <c r="BJ28" s="254" t="s">
        <v>474</v>
      </c>
      <c r="BK28" s="255"/>
      <c r="BL28" s="252"/>
      <c r="BM28" s="252"/>
      <c r="BN28" s="252"/>
      <c r="BO28" s="252"/>
      <c r="BP28" s="252"/>
      <c r="BQ28" s="255">
        <f>IF(ISBLANK(調査結果表その３!A36),0,IF(調査結果表その３!A36=0,1,IF(OR(調査結果表その３!A36=1,調査結果表その３!A36=3),4,2)))</f>
        <v>0</v>
      </c>
      <c r="BR28" s="255">
        <f>調査結果表その３!B36</f>
        <v>0</v>
      </c>
      <c r="BS28" s="255">
        <f>IF(ISBLANK(調査結果表その５!A25),0,IF(調査結果表その５!A25=0,1,IF(OR(調査結果表その５!A25=1,調査結果表その５!A25=3),4,2)))</f>
        <v>0</v>
      </c>
      <c r="BT28" s="255">
        <f>調査結果表その５!B25</f>
        <v>0</v>
      </c>
      <c r="BU28" s="252"/>
      <c r="BV28" s="252"/>
    </row>
    <row r="29" spans="2:74" s="250" customFormat="1" ht="14.1" customHeight="1">
      <c r="B29" s="249"/>
      <c r="C29" s="249"/>
      <c r="G29" s="251"/>
      <c r="M29" s="251" t="s">
        <v>563</v>
      </c>
      <c r="P29" s="256"/>
      <c r="Q29" s="256"/>
      <c r="R29" s="256"/>
      <c r="S29" s="256"/>
      <c r="T29" s="256"/>
      <c r="U29" s="251"/>
      <c r="V29" s="256"/>
      <c r="BA29" s="252"/>
      <c r="BB29" s="252"/>
      <c r="BC29" s="252"/>
      <c r="BD29" s="252"/>
      <c r="BE29" s="252"/>
      <c r="BF29" s="252"/>
      <c r="BJ29" s="254" t="s">
        <v>475</v>
      </c>
      <c r="BK29" s="255"/>
      <c r="BL29" s="252"/>
      <c r="BM29" s="252"/>
      <c r="BN29" s="252"/>
      <c r="BO29" s="252"/>
      <c r="BP29" s="252"/>
      <c r="BQ29" s="255">
        <f>IF(ISBLANK(調査結果表その３!A37),0,IF(調査結果表その３!A37=0,1,IF(OR(調査結果表その３!A37=1,調査結果表その３!A37=3),4,2)))</f>
        <v>0</v>
      </c>
      <c r="BR29" s="255">
        <f>調査結果表その３!B37</f>
        <v>0</v>
      </c>
      <c r="BS29" s="255">
        <f>IF(ISBLANK(調査結果表その５!A26),0,IF(調査結果表その５!A26=0,1,IF(OR(調査結果表その５!A26=1,調査結果表その５!A26=3),4,2)))</f>
        <v>0</v>
      </c>
      <c r="BT29" s="255">
        <f>調査結果表その５!B26</f>
        <v>0</v>
      </c>
      <c r="BU29" s="252"/>
      <c r="BV29" s="252"/>
    </row>
    <row r="30" spans="2:74" s="3" customFormat="1" ht="14.1" customHeight="1">
      <c r="B30" s="369" t="s">
        <v>200</v>
      </c>
      <c r="C30" s="369"/>
      <c r="D30" s="369"/>
      <c r="E30" s="369"/>
      <c r="F30" s="387"/>
      <c r="G30" s="387"/>
      <c r="H30" s="387"/>
      <c r="I30" s="387"/>
      <c r="J30" s="387"/>
      <c r="U30" s="2"/>
      <c r="BA30" s="235"/>
      <c r="BB30" s="235"/>
      <c r="BC30" s="235"/>
      <c r="BD30" s="235"/>
      <c r="BE30" s="235"/>
      <c r="BF30" s="235"/>
      <c r="BJ30" s="233" t="s">
        <v>476</v>
      </c>
      <c r="BK30" s="234"/>
      <c r="BL30" s="235"/>
      <c r="BM30" s="235"/>
      <c r="BN30" s="235"/>
      <c r="BO30" s="235"/>
      <c r="BP30" s="235"/>
      <c r="BQ30" s="234">
        <f>IF(ISBLANK(調査結果表その３!A38),0,IF(調査結果表その３!A38=0,1,IF(OR(調査結果表その３!A38=1,調査結果表その３!A38=3),4,2)))</f>
        <v>0</v>
      </c>
      <c r="BR30" s="234">
        <f>調査結果表その３!B38</f>
        <v>0</v>
      </c>
      <c r="BS30" s="234">
        <f>IF(ISBLANK(調査結果表その５!A27),0,IF(調査結果表その５!A27=0,1,IF(OR(調査結果表その５!A27=1,調査結果表その５!A27=3),4,2)))</f>
        <v>0</v>
      </c>
      <c r="BT30" s="234">
        <f>調査結果表その５!B27</f>
        <v>0</v>
      </c>
      <c r="BU30" s="235"/>
      <c r="BV30" s="235"/>
    </row>
    <row r="31" spans="2:74" s="3" customFormat="1" ht="14.1" customHeight="1">
      <c r="B31" s="5"/>
      <c r="C31" s="3" t="s">
        <v>419</v>
      </c>
      <c r="G31" s="2"/>
      <c r="L31" s="3" t="s">
        <v>251</v>
      </c>
      <c r="P31" s="2"/>
      <c r="T31" s="3" t="s">
        <v>198</v>
      </c>
      <c r="U31" s="2"/>
      <c r="Z31" s="3" t="s">
        <v>199</v>
      </c>
      <c r="AH31" s="3" t="s">
        <v>173</v>
      </c>
      <c r="BA31" s="235" t="b">
        <f>IF(MAX(判定_避難施設等)&gt;1,TRUE,FALSE)</f>
        <v>0</v>
      </c>
      <c r="BB31" s="235" t="b">
        <f>IF(MAX(判定_避難施設等)=2,TRUE,FALSE)</f>
        <v>0</v>
      </c>
      <c r="BC31" s="235" t="b">
        <f ca="1">IF(COUNTIF(OFFSET(判定_避難施設等,,1),1)&gt;0,TRUE,FALSE)</f>
        <v>0</v>
      </c>
      <c r="BD31" s="235" t="b">
        <f>IF(MAX(判定_避難施設等)=1,TRUE,FALSE)</f>
        <v>0</v>
      </c>
      <c r="BE31" s="235"/>
      <c r="BF31" s="235"/>
      <c r="BJ31" s="233" t="s">
        <v>902</v>
      </c>
      <c r="BK31" s="234"/>
      <c r="BL31" s="235"/>
      <c r="BM31" s="235"/>
      <c r="BN31" s="235"/>
      <c r="BO31" s="235"/>
      <c r="BP31" s="235"/>
      <c r="BQ31" s="234">
        <f>IF(ISBLANK(調査結果表その３!A39),0,IF(調査結果表その３!A39=0,1,IF(OR(調査結果表その３!A39=1,調査結果表その３!A39=3),4,2)))</f>
        <v>0</v>
      </c>
      <c r="BR31" s="234">
        <f>調査結果表その３!B39</f>
        <v>0</v>
      </c>
      <c r="BS31" s="234">
        <f>IF(ISBLANK(調査結果表その５!A28),0,IF(調査結果表その５!A28=0,1,IF(OR(調査結果表その５!A28=1,調査結果表その５!A28=3),4,2)))</f>
        <v>0</v>
      </c>
      <c r="BT31" s="234">
        <f>調査結果表その５!B28</f>
        <v>0</v>
      </c>
      <c r="BU31" s="235"/>
      <c r="BV31" s="235"/>
    </row>
    <row r="32" spans="2:74" s="3" customFormat="1" ht="21.9" customHeight="1" thickBot="1">
      <c r="B32" s="5"/>
      <c r="C32" s="160" t="s">
        <v>420</v>
      </c>
      <c r="G32" s="49"/>
      <c r="H32" s="49"/>
      <c r="I32" s="49"/>
      <c r="J32" s="49"/>
      <c r="K32" s="384" t="str">
        <f ca="1">+集計用!N35</f>
        <v/>
      </c>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BA32" s="235"/>
      <c r="BB32" s="235"/>
      <c r="BC32" s="235"/>
      <c r="BD32" s="235"/>
      <c r="BE32" s="235"/>
      <c r="BF32" s="235"/>
      <c r="BJ32" s="233" t="s">
        <v>903</v>
      </c>
      <c r="BK32" s="235"/>
      <c r="BL32" s="235"/>
      <c r="BM32" s="235"/>
      <c r="BN32" s="235"/>
      <c r="BO32" s="235"/>
      <c r="BP32" s="235"/>
      <c r="BQ32" s="234">
        <f>IF(ISBLANK(調査結果表その３!A40),0,IF(調査結果表その３!A40=0,1,IF(OR(調査結果表その３!A40=1,調査結果表その３!A40=3),4,2)))</f>
        <v>0</v>
      </c>
      <c r="BR32" s="234">
        <f>調査結果表その３!B40</f>
        <v>0</v>
      </c>
      <c r="BS32" s="234">
        <f>IF(ISBLANK(調査結果表その５!A29),0,IF(調査結果表その５!A29=0,1,IF(OR(調査結果表その５!A29=1,調査結果表その５!A29=3),4,2)))</f>
        <v>0</v>
      </c>
      <c r="BT32" s="234">
        <f>調査結果表その５!B29</f>
        <v>0</v>
      </c>
      <c r="BU32" s="235"/>
      <c r="BV32" s="235"/>
    </row>
    <row r="33" spans="2:74" s="250" customFormat="1" ht="14.1" customHeight="1" thickBot="1">
      <c r="B33" s="249"/>
      <c r="C33" s="250" t="s">
        <v>452</v>
      </c>
      <c r="G33" s="251"/>
      <c r="M33" s="251" t="s">
        <v>254</v>
      </c>
      <c r="N33" s="382" t="str">
        <f>+BE33</f>
        <v/>
      </c>
      <c r="O33" s="382"/>
      <c r="P33" s="238" t="str">
        <f>+BE33</f>
        <v/>
      </c>
      <c r="Q33" s="250" t="s">
        <v>255</v>
      </c>
      <c r="R33" s="240" t="str">
        <f>+BE33</f>
        <v/>
      </c>
      <c r="S33" s="250" t="s">
        <v>256</v>
      </c>
      <c r="U33" s="251"/>
      <c r="BA33" s="252" t="b">
        <f>+IF(COUNTIF(集計用!$Y$95:$Y$129,TRUE)&gt;0,TRUE,FALSE)</f>
        <v>0</v>
      </c>
      <c r="BB33" s="252" t="b">
        <f ca="1">+IF(K32="",FALSE,IF(BA33=FALSE,TRUE,FALSE))</f>
        <v>0</v>
      </c>
      <c r="BC33" s="252"/>
      <c r="BD33" s="252"/>
      <c r="BE33" s="378" t="str">
        <f>+IF(BA33=TRUE,MIN(集計用!$X$95:$X$129),"")</f>
        <v/>
      </c>
      <c r="BF33" s="379"/>
      <c r="BJ33" s="254" t="s">
        <v>904</v>
      </c>
      <c r="BK33" s="252"/>
      <c r="BL33" s="252"/>
      <c r="BM33" s="252"/>
      <c r="BN33" s="252"/>
      <c r="BO33" s="252"/>
      <c r="BP33" s="252"/>
      <c r="BQ33" s="255">
        <f>IF(ISBLANK(調査結果表その３!A41),0,IF(調査結果表その３!A41=0,1,IF(OR(調査結果表その３!A41=1,調査結果表その３!A41=3),4,2)))</f>
        <v>0</v>
      </c>
      <c r="BR33" s="255">
        <f>調査結果表その３!B41</f>
        <v>0</v>
      </c>
      <c r="BS33" s="255">
        <f>IF(ISBLANK(調査結果表その５!A30),0,IF(調査結果表その５!A30=0,1,IF(OR(調査結果表その５!A30=1,調査結果表その５!A30=3),4,2)))</f>
        <v>0</v>
      </c>
      <c r="BT33" s="255">
        <f>調査結果表その５!B30</f>
        <v>0</v>
      </c>
      <c r="BU33" s="252"/>
      <c r="BV33" s="252"/>
    </row>
    <row r="34" spans="2:74" s="250" customFormat="1" ht="14.1" customHeight="1">
      <c r="B34" s="249"/>
      <c r="C34" s="249"/>
      <c r="G34" s="251"/>
      <c r="M34" s="251" t="s">
        <v>563</v>
      </c>
      <c r="P34" s="256"/>
      <c r="Q34" s="256"/>
      <c r="R34" s="256"/>
      <c r="S34" s="256"/>
      <c r="T34" s="256"/>
      <c r="U34" s="251"/>
      <c r="V34" s="256"/>
      <c r="BA34" s="252"/>
      <c r="BB34" s="252"/>
      <c r="BC34" s="252"/>
      <c r="BD34" s="252"/>
      <c r="BE34" s="252"/>
      <c r="BF34" s="252"/>
      <c r="BJ34" s="254" t="s">
        <v>905</v>
      </c>
      <c r="BK34" s="252"/>
      <c r="BL34" s="252"/>
      <c r="BM34" s="252"/>
      <c r="BN34" s="252"/>
      <c r="BO34" s="252"/>
      <c r="BP34" s="252"/>
      <c r="BQ34" s="255">
        <f>IF(ISBLANK(調査結果表その３!A42),0,IF(調査結果表その３!A42=0,1,IF(OR(調査結果表その３!A42=1,調査結果表その３!A42=3),4,2)))</f>
        <v>0</v>
      </c>
      <c r="BR34" s="255">
        <f>調査結果表その３!B42</f>
        <v>0</v>
      </c>
      <c r="BS34" s="255">
        <f>IF(ISBLANK(調査結果表その５!A31),0,IF(調査結果表その５!A31=0,1,IF(OR(調査結果表その５!A31=1,調査結果表その５!A31=3),4,2)))</f>
        <v>0</v>
      </c>
      <c r="BT34" s="255">
        <f>調査結果表その５!B31</f>
        <v>0</v>
      </c>
      <c r="BU34" s="252"/>
      <c r="BV34" s="252"/>
    </row>
    <row r="35" spans="2:74" s="3" customFormat="1" ht="14.1" customHeight="1">
      <c r="B35" s="369" t="s">
        <v>201</v>
      </c>
      <c r="C35" s="369"/>
      <c r="D35" s="369"/>
      <c r="E35" s="369"/>
      <c r="G35" s="2"/>
      <c r="U35" s="2"/>
      <c r="BA35" s="235"/>
      <c r="BB35" s="235"/>
      <c r="BC35" s="235"/>
      <c r="BD35" s="235"/>
      <c r="BE35" s="235"/>
      <c r="BF35" s="235"/>
      <c r="BJ35" s="233" t="s">
        <v>906</v>
      </c>
      <c r="BK35" s="235"/>
      <c r="BL35" s="235"/>
      <c r="BM35" s="235"/>
      <c r="BN35" s="235"/>
      <c r="BO35" s="235"/>
      <c r="BP35" s="235"/>
      <c r="BQ35" s="234">
        <f>IF(ISBLANK(調査結果表その３!A43),0,IF(調査結果表その３!A43=0,1,IF(OR(調査結果表その３!A43=1,調査結果表その３!A43=3),4,2)))</f>
        <v>0</v>
      </c>
      <c r="BR35" s="234">
        <f>調査結果表その３!B43</f>
        <v>0</v>
      </c>
      <c r="BS35" s="234">
        <f>IF(ISBLANK(調査結果表その５!A32),0,IF(調査結果表その５!A32=0,1,IF(OR(調査結果表その５!A32=1,調査結果表その５!A32=3),4,2)))</f>
        <v>0</v>
      </c>
      <c r="BT35" s="234">
        <f>調査結果表その５!B32</f>
        <v>0</v>
      </c>
      <c r="BU35" s="235"/>
      <c r="BV35" s="235"/>
    </row>
    <row r="36" spans="2:74" s="3" customFormat="1" ht="14.1" customHeight="1">
      <c r="B36" s="5"/>
      <c r="C36" s="3" t="s">
        <v>419</v>
      </c>
      <c r="G36" s="2"/>
      <c r="L36" s="3" t="s">
        <v>251</v>
      </c>
      <c r="P36" s="2"/>
      <c r="T36" s="3" t="s">
        <v>198</v>
      </c>
      <c r="U36" s="2"/>
      <c r="Z36" s="3" t="s">
        <v>199</v>
      </c>
      <c r="AH36" s="3" t="s">
        <v>173</v>
      </c>
      <c r="BA36" s="235" t="b">
        <f>IF(MAX(判定_その他)&gt;1,TRUE,FALSE)</f>
        <v>0</v>
      </c>
      <c r="BB36" s="235" t="b">
        <f>IF(MAX(判定_その他)=2,TRUE,FALSE)</f>
        <v>0</v>
      </c>
      <c r="BC36" s="235" t="b">
        <f ca="1">IF(COUNTIF(OFFSET(判定_その他,,1),1)&gt;0,TRUE,FALSE)</f>
        <v>0</v>
      </c>
      <c r="BD36" s="235" t="b">
        <f>IF(MAX(判定_その他)=1,TRUE,FALSE)</f>
        <v>0</v>
      </c>
      <c r="BE36" s="235"/>
      <c r="BF36" s="235"/>
      <c r="BJ36" s="233" t="s">
        <v>907</v>
      </c>
      <c r="BK36" s="235"/>
      <c r="BL36" s="235"/>
      <c r="BM36" s="235"/>
      <c r="BN36" s="235"/>
      <c r="BO36" s="235"/>
      <c r="BP36" s="235"/>
      <c r="BQ36" s="234">
        <f>IF(ISBLANK(調査結果表その４!A15),0,IF(調査結果表その４!A15=0,1,IF(OR(調査結果表その４!A15=1,調査結果表その４!A15=3),4,2)))</f>
        <v>0</v>
      </c>
      <c r="BR36" s="234">
        <f>調査結果表その４!B15</f>
        <v>0</v>
      </c>
      <c r="BS36" s="235"/>
      <c r="BT36" s="235"/>
      <c r="BU36" s="235"/>
      <c r="BV36" s="235"/>
    </row>
    <row r="37" spans="2:74" s="3" customFormat="1" ht="21.9" customHeight="1" thickBot="1">
      <c r="B37" s="5"/>
      <c r="C37" s="160" t="s">
        <v>420</v>
      </c>
      <c r="G37" s="49"/>
      <c r="H37" s="49"/>
      <c r="I37" s="49"/>
      <c r="J37" s="49"/>
      <c r="K37" s="384" t="str">
        <f ca="1">+集計用!N40</f>
        <v/>
      </c>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BA37" s="235"/>
      <c r="BB37" s="235"/>
      <c r="BC37" s="235"/>
      <c r="BD37" s="235"/>
      <c r="BE37" s="235"/>
      <c r="BF37" s="235"/>
      <c r="BJ37" s="233" t="s">
        <v>908</v>
      </c>
      <c r="BK37" s="235"/>
      <c r="BL37" s="235"/>
      <c r="BM37" s="235"/>
      <c r="BN37" s="235"/>
      <c r="BO37" s="235"/>
      <c r="BP37" s="235"/>
      <c r="BQ37" s="234">
        <f>IF(ISBLANK(調査結果表その４!A16),0,IF(調査結果表その４!A16=0,1,IF(OR(調査結果表その４!A16=1,調査結果表その４!A16=3),4,2)))</f>
        <v>0</v>
      </c>
      <c r="BR37" s="234">
        <f>調査結果表その４!B16</f>
        <v>0</v>
      </c>
      <c r="BS37" s="235"/>
      <c r="BT37" s="235"/>
      <c r="BU37" s="235"/>
      <c r="BV37" s="235"/>
    </row>
    <row r="38" spans="2:74" s="250" customFormat="1" ht="14.1" customHeight="1" thickBot="1">
      <c r="C38" s="250" t="s">
        <v>452</v>
      </c>
      <c r="G38" s="251"/>
      <c r="M38" s="251" t="s">
        <v>254</v>
      </c>
      <c r="N38" s="382" t="str">
        <f>+BE38</f>
        <v/>
      </c>
      <c r="O38" s="382"/>
      <c r="P38" s="238" t="str">
        <f>+BE38</f>
        <v/>
      </c>
      <c r="Q38" s="250" t="s">
        <v>255</v>
      </c>
      <c r="R38" s="240" t="str">
        <f>+BE38</f>
        <v/>
      </c>
      <c r="S38" s="250" t="s">
        <v>256</v>
      </c>
      <c r="BA38" s="252" t="b">
        <f>+IF(COUNTIF(集計用!$Y$130:$Y$148,TRUE)&gt;0,TRUE,FALSE)</f>
        <v>0</v>
      </c>
      <c r="BB38" s="252" t="b">
        <f ca="1">+IF(K37="",FALSE,IF(BA38=FALSE,TRUE,FALSE))</f>
        <v>0</v>
      </c>
      <c r="BC38" s="252"/>
      <c r="BD38" s="252"/>
      <c r="BE38" s="378" t="str">
        <f>+IF(BA38=TRUE,MIN(集計用!$X$130:$X$148),"")</f>
        <v/>
      </c>
      <c r="BF38" s="379"/>
      <c r="BJ38" s="254" t="s">
        <v>909</v>
      </c>
      <c r="BK38" s="252"/>
      <c r="BL38" s="252"/>
      <c r="BM38" s="252"/>
      <c r="BN38" s="252"/>
      <c r="BO38" s="252"/>
      <c r="BP38" s="252"/>
      <c r="BQ38" s="255">
        <f>IF(ISBLANK(調査結果表その４!A17),0,IF(調査結果表その４!A17=0,1,IF(OR(調査結果表その４!A17=1,調査結果表その４!A17=3),4,2)))</f>
        <v>0</v>
      </c>
      <c r="BR38" s="255">
        <f>調査結果表その４!B17</f>
        <v>0</v>
      </c>
      <c r="BS38" s="252"/>
      <c r="BT38" s="252"/>
      <c r="BU38" s="252"/>
      <c r="BV38" s="252"/>
    </row>
    <row r="39" spans="2:74" s="250" customFormat="1" ht="14.1" customHeight="1" thickBot="1">
      <c r="B39" s="249"/>
      <c r="C39" s="249"/>
      <c r="G39" s="251"/>
      <c r="M39" s="251" t="s">
        <v>563</v>
      </c>
      <c r="P39" s="256"/>
      <c r="Q39" s="256"/>
      <c r="R39" s="256"/>
      <c r="S39" s="256"/>
      <c r="T39" s="256"/>
      <c r="U39" s="256"/>
      <c r="V39" s="256"/>
      <c r="BA39" s="252"/>
      <c r="BB39" s="252"/>
      <c r="BC39" s="252"/>
      <c r="BD39" s="252"/>
      <c r="BE39" s="252"/>
      <c r="BF39" s="252"/>
      <c r="BJ39" s="254" t="s">
        <v>910</v>
      </c>
      <c r="BK39" s="252"/>
      <c r="BL39" s="252"/>
      <c r="BM39" s="252"/>
      <c r="BN39" s="252"/>
      <c r="BO39" s="252"/>
      <c r="BP39" s="252"/>
      <c r="BQ39" s="255">
        <f>IF(ISBLANK(調査結果表その４!A18),0,IF(調査結果表その４!A18=0,1,IF(OR(調査結果表その４!A18=1,調査結果表その４!A18=3),4,2)))</f>
        <v>0</v>
      </c>
      <c r="BR39" s="255">
        <f>調査結果表その４!B18</f>
        <v>0</v>
      </c>
      <c r="BS39" s="252"/>
      <c r="BT39" s="252"/>
      <c r="BU39" s="252"/>
      <c r="BV39" s="252"/>
    </row>
    <row r="40" spans="2:74" s="3" customFormat="1" ht="14.1" customHeight="1" thickBot="1">
      <c r="B40" s="43"/>
      <c r="C40" s="59" t="s">
        <v>137</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1"/>
      <c r="BA40" s="252" t="b">
        <f>+IF(COUNTIF(集計用!$Y$2:$Y$148,TRUE)&gt;0,TRUE,FALSE)</f>
        <v>0</v>
      </c>
      <c r="BB40" s="235" t="b">
        <f ca="1">+IF(集計用!$D$42&gt;集計用!$E42,IF(BA40=FALSE,TRUE,FALSE),FALSE)</f>
        <v>0</v>
      </c>
      <c r="BC40" s="235"/>
      <c r="BD40" s="235" t="s">
        <v>1044</v>
      </c>
      <c r="BE40" s="380" t="str">
        <f>+IF(BA40=TRUE,MIN(BE13,BE18,BE23,BE28,BE33,BE38),"")</f>
        <v/>
      </c>
      <c r="BF40" s="381"/>
      <c r="BJ40" s="233" t="s">
        <v>911</v>
      </c>
      <c r="BK40" s="235"/>
      <c r="BL40" s="235"/>
      <c r="BM40" s="235"/>
      <c r="BN40" s="235"/>
      <c r="BO40" s="235"/>
      <c r="BP40" s="235"/>
      <c r="BQ40" s="234">
        <f>IF(ISBLANK(調査結果表その４!A19),0,IF(調査結果表その４!A19=0,1,IF(OR(調査結果表その４!A19=1,調査結果表その４!A19=3),4,2)))</f>
        <v>0</v>
      </c>
      <c r="BR40" s="234">
        <f>調査結果表その４!B19</f>
        <v>0</v>
      </c>
      <c r="BS40" s="235"/>
      <c r="BT40" s="235"/>
      <c r="BU40" s="235"/>
      <c r="BV40" s="235"/>
    </row>
    <row r="41" spans="2:74" s="3" customFormat="1" ht="14.1" customHeight="1">
      <c r="B41" s="57" t="s">
        <v>453</v>
      </c>
      <c r="E41" s="62"/>
      <c r="F41" s="57"/>
      <c r="G41" s="57"/>
      <c r="H41" s="57"/>
      <c r="I41" s="57"/>
      <c r="J41" s="57"/>
      <c r="K41" s="57"/>
      <c r="L41" s="57"/>
      <c r="M41" s="57"/>
      <c r="W41" s="58" t="s">
        <v>204</v>
      </c>
      <c r="X41" s="58"/>
      <c r="Y41" s="58"/>
      <c r="Z41" s="58"/>
      <c r="AA41" s="58"/>
      <c r="AB41" s="58"/>
      <c r="AC41" s="58"/>
      <c r="AD41" s="58"/>
      <c r="AE41" s="58"/>
      <c r="BA41" s="235"/>
      <c r="BB41" s="235"/>
      <c r="BC41" s="235"/>
      <c r="BD41" s="235"/>
      <c r="BE41" s="235"/>
      <c r="BF41" s="235"/>
      <c r="BJ41" s="233" t="s">
        <v>912</v>
      </c>
      <c r="BK41" s="235"/>
      <c r="BL41" s="235"/>
      <c r="BM41" s="235"/>
      <c r="BN41" s="235"/>
      <c r="BO41" s="235"/>
      <c r="BP41" s="235"/>
      <c r="BQ41" s="234">
        <f>IF(ISBLANK(調査結果表その４!A20),0,IF(調査結果表その４!A20=0,1,IF(OR(調査結果表その４!A20=1,調査結果表その４!A20=3),4,2)))</f>
        <v>0</v>
      </c>
      <c r="BR41" s="234">
        <f>調査結果表その４!B20</f>
        <v>0</v>
      </c>
      <c r="BS41" s="235"/>
      <c r="BT41" s="235"/>
      <c r="BU41" s="235"/>
      <c r="BV41" s="235"/>
    </row>
    <row r="42" spans="2:74" s="3" customFormat="1" ht="14.1" customHeight="1">
      <c r="B42" s="5"/>
      <c r="C42" s="1" t="s">
        <v>454</v>
      </c>
      <c r="D42" s="5"/>
      <c r="F42" s="5"/>
      <c r="G42" s="1"/>
      <c r="H42" s="2"/>
      <c r="M42" s="1" t="s">
        <v>220</v>
      </c>
      <c r="T42" s="2"/>
      <c r="U42" s="2" t="s">
        <v>594</v>
      </c>
      <c r="V42" s="388"/>
      <c r="W42" s="388"/>
      <c r="X42" s="388"/>
      <c r="Y42" s="388"/>
      <c r="Z42" s="388"/>
      <c r="AA42" s="388"/>
      <c r="AB42" s="388"/>
      <c r="AC42" s="388"/>
      <c r="AD42" s="388"/>
      <c r="AE42" s="388"/>
      <c r="AF42" s="388"/>
      <c r="AG42" s="388"/>
      <c r="AH42" s="1" t="s">
        <v>252</v>
      </c>
      <c r="AI42" s="1"/>
      <c r="AJ42" s="1"/>
      <c r="AK42" s="1"/>
      <c r="AL42" s="1"/>
      <c r="BA42" s="236" t="b">
        <v>0</v>
      </c>
      <c r="BB42" s="236" t="b">
        <v>0</v>
      </c>
      <c r="BC42" s="236" t="b">
        <v>0</v>
      </c>
      <c r="BD42" s="235"/>
      <c r="BE42" s="235"/>
      <c r="BF42" s="235"/>
      <c r="BJ42" s="233" t="s">
        <v>913</v>
      </c>
      <c r="BK42" s="235"/>
      <c r="BL42" s="235"/>
      <c r="BM42" s="235"/>
      <c r="BN42" s="235"/>
      <c r="BO42" s="235"/>
      <c r="BP42" s="235"/>
      <c r="BQ42" s="234">
        <f>IF(ISBLANK(調査結果表その４!A21),0,IF(調査結果表その４!A21=0,1,IF(OR(調査結果表その４!A21=1,調査結果表その４!A21=3),4,2)))</f>
        <v>0</v>
      </c>
      <c r="BR42" s="234">
        <f>調査結果表その４!B21</f>
        <v>0</v>
      </c>
      <c r="BS42" s="235"/>
      <c r="BT42" s="235"/>
      <c r="BU42" s="235"/>
      <c r="BV42" s="235"/>
    </row>
    <row r="43" spans="2:74" s="3" customFormat="1" ht="14.1" customHeight="1">
      <c r="E43" s="1"/>
      <c r="F43" s="5"/>
      <c r="G43" s="1"/>
      <c r="H43" s="2"/>
      <c r="M43" s="1" t="s">
        <v>221</v>
      </c>
      <c r="T43" s="2"/>
      <c r="U43" s="2" t="s">
        <v>594</v>
      </c>
      <c r="V43" s="388"/>
      <c r="W43" s="388"/>
      <c r="X43" s="388"/>
      <c r="Y43" s="388"/>
      <c r="Z43" s="388"/>
      <c r="AA43" s="388"/>
      <c r="AB43" s="388"/>
      <c r="AC43" s="388"/>
      <c r="AD43" s="388"/>
      <c r="AE43" s="388"/>
      <c r="AF43" s="388"/>
      <c r="AG43" s="388"/>
      <c r="AH43" s="1" t="s">
        <v>252</v>
      </c>
      <c r="AI43" s="1"/>
      <c r="AJ43" s="1"/>
      <c r="AK43" s="1"/>
      <c r="AL43" s="1"/>
      <c r="BA43" s="235"/>
      <c r="BB43" s="235"/>
      <c r="BC43" s="235"/>
      <c r="BD43" s="235"/>
      <c r="BE43" s="235"/>
      <c r="BF43" s="235"/>
      <c r="BJ43" s="233" t="s">
        <v>914</v>
      </c>
      <c r="BK43" s="235"/>
      <c r="BL43" s="235"/>
      <c r="BM43" s="235"/>
      <c r="BN43" s="235"/>
      <c r="BO43" s="235"/>
      <c r="BP43" s="235"/>
      <c r="BQ43" s="234">
        <f>IF(ISBLANK(調査結果表その４!A22),0,IF(調査結果表その４!A22=0,1,IF(OR(調査結果表その４!A22=1,調査結果表その４!A22=3),4,2)))</f>
        <v>0</v>
      </c>
      <c r="BR43" s="234">
        <f>調査結果表その４!B22</f>
        <v>0</v>
      </c>
      <c r="BS43" s="235"/>
      <c r="BT43" s="235"/>
      <c r="BU43" s="235"/>
      <c r="BV43" s="235"/>
    </row>
    <row r="44" spans="2:74" s="3" customFormat="1" ht="14.1" customHeight="1">
      <c r="C44" s="5"/>
      <c r="D44" s="5"/>
      <c r="E44" s="1"/>
      <c r="F44" s="5"/>
      <c r="G44" s="1"/>
      <c r="H44" s="2"/>
      <c r="M44" s="1" t="s">
        <v>155</v>
      </c>
      <c r="N44" s="1"/>
      <c r="O44" s="1"/>
      <c r="P44" s="1"/>
      <c r="BA44" s="235"/>
      <c r="BB44" s="235"/>
      <c r="BC44" s="235"/>
      <c r="BD44" s="235"/>
      <c r="BE44" s="235"/>
      <c r="BF44" s="235"/>
      <c r="BJ44" s="233" t="s">
        <v>915</v>
      </c>
      <c r="BK44" s="235"/>
      <c r="BL44" s="235"/>
      <c r="BM44" s="235"/>
      <c r="BN44" s="235"/>
      <c r="BO44" s="235"/>
      <c r="BP44" s="235"/>
      <c r="BQ44" s="234">
        <f>IF(ISBLANK(調査結果表その４!A23),0,IF(調査結果表その４!A23=0,1,IF(OR(調査結果表その４!A23=1,調査結果表その４!A23=3),4,2)))</f>
        <v>0</v>
      </c>
      <c r="BR44" s="234">
        <f>調査結果表その４!B23</f>
        <v>0</v>
      </c>
      <c r="BS44" s="235"/>
      <c r="BT44" s="235"/>
      <c r="BU44" s="235"/>
      <c r="BV44" s="235"/>
    </row>
    <row r="45" spans="2:74" s="3" customFormat="1" ht="14.1" customHeight="1">
      <c r="C45" s="1" t="s">
        <v>455</v>
      </c>
      <c r="D45" s="5"/>
      <c r="E45" s="1"/>
      <c r="F45" s="5"/>
      <c r="G45" s="1"/>
      <c r="H45" s="2"/>
      <c r="M45" s="3" t="s">
        <v>254</v>
      </c>
      <c r="N45" s="1"/>
      <c r="O45" s="389"/>
      <c r="P45" s="389"/>
      <c r="Q45" s="53"/>
      <c r="R45" s="3" t="s">
        <v>284</v>
      </c>
      <c r="S45" s="53"/>
      <c r="T45" s="3" t="s">
        <v>564</v>
      </c>
      <c r="BA45" s="236" t="b">
        <v>0</v>
      </c>
      <c r="BB45" s="236" t="b">
        <v>0</v>
      </c>
      <c r="BC45" s="235"/>
      <c r="BD45" s="235"/>
      <c r="BE45" s="235"/>
      <c r="BF45" s="235"/>
      <c r="BJ45" s="233" t="s">
        <v>916</v>
      </c>
      <c r="BK45" s="235"/>
      <c r="BL45" s="235"/>
      <c r="BM45" s="235"/>
      <c r="BN45" s="235"/>
      <c r="BO45" s="235"/>
      <c r="BP45" s="235"/>
      <c r="BQ45" s="234">
        <f>IF(ISBLANK(調査結果表その４!A24),0,IF(調査結果表その４!A24=0,1,IF(OR(調査結果表その４!A24=1,調査結果表その４!A24=3),4,2)))</f>
        <v>0</v>
      </c>
      <c r="BR45" s="234">
        <f>調査結果表その４!B24</f>
        <v>0</v>
      </c>
      <c r="BS45" s="235"/>
      <c r="BT45" s="235"/>
      <c r="BU45" s="235"/>
      <c r="BV45" s="235"/>
    </row>
    <row r="46" spans="2:74" s="3" customFormat="1" ht="14.1" customHeight="1">
      <c r="B46" s="43"/>
      <c r="C46" s="50"/>
      <c r="D46" s="43"/>
      <c r="E46" s="50"/>
      <c r="F46" s="43"/>
      <c r="G46" s="50"/>
      <c r="H46" s="8"/>
      <c r="I46" s="6"/>
      <c r="J46" s="6"/>
      <c r="K46" s="6"/>
      <c r="L46" s="6"/>
      <c r="M46" s="50" t="s">
        <v>565</v>
      </c>
      <c r="N46" s="50"/>
      <c r="O46" s="50"/>
      <c r="P46" s="50"/>
      <c r="Q46" s="6"/>
      <c r="R46" s="8"/>
      <c r="S46" s="6"/>
      <c r="T46" s="6"/>
      <c r="U46" s="6"/>
      <c r="V46" s="6"/>
      <c r="W46" s="6"/>
      <c r="X46" s="6"/>
      <c r="Y46" s="6"/>
      <c r="Z46" s="6"/>
      <c r="AA46" s="6"/>
      <c r="AB46" s="6"/>
      <c r="AC46" s="6"/>
      <c r="AD46" s="6"/>
      <c r="AE46" s="6"/>
      <c r="AF46" s="6"/>
      <c r="AG46" s="6"/>
      <c r="AH46" s="6"/>
      <c r="AI46" s="6"/>
      <c r="AJ46" s="6"/>
      <c r="AK46" s="6"/>
      <c r="AL46" s="6"/>
      <c r="BA46" s="235"/>
      <c r="BB46" s="235"/>
      <c r="BC46" s="235"/>
      <c r="BD46" s="235"/>
      <c r="BE46" s="235"/>
      <c r="BF46" s="235"/>
      <c r="BJ46" s="233" t="s">
        <v>917</v>
      </c>
      <c r="BK46" s="235"/>
      <c r="BL46" s="235"/>
      <c r="BM46" s="235"/>
      <c r="BN46" s="235"/>
      <c r="BO46" s="235"/>
      <c r="BP46" s="235"/>
      <c r="BQ46" s="234">
        <f>IF(ISBLANK(調査結果表その４!A25),0,IF(調査結果表その４!A25=0,1,IF(OR(調査結果表その４!A25=1,調査結果表その４!A25=3),4,2)))</f>
        <v>0</v>
      </c>
      <c r="BR46" s="234">
        <f>調査結果表その４!B25</f>
        <v>0</v>
      </c>
      <c r="BS46" s="235"/>
      <c r="BT46" s="235"/>
      <c r="BU46" s="235"/>
      <c r="BV46" s="235"/>
    </row>
    <row r="47" spans="2:74" s="3" customFormat="1" ht="14.1" customHeight="1">
      <c r="B47" s="1" t="s">
        <v>456</v>
      </c>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BA47" s="235"/>
      <c r="BB47" s="235"/>
      <c r="BC47" s="235"/>
      <c r="BD47" s="235"/>
      <c r="BE47" s="235"/>
      <c r="BF47" s="235"/>
      <c r="BJ47" s="233" t="s">
        <v>918</v>
      </c>
      <c r="BK47" s="235"/>
      <c r="BL47" s="235"/>
      <c r="BM47" s="235"/>
      <c r="BN47" s="235"/>
      <c r="BO47" s="235"/>
      <c r="BP47" s="235"/>
      <c r="BQ47" s="234">
        <f>IF(ISBLANK(調査結果表その４!A26),0,IF(調査結果表その４!A26=0,1,IF(OR(調査結果表その４!A26=1,調査結果表その４!A26=3),4,2)))</f>
        <v>0</v>
      </c>
      <c r="BR47" s="234">
        <f>調査結果表その４!B26</f>
        <v>0</v>
      </c>
      <c r="BS47" s="235"/>
      <c r="BT47" s="235"/>
      <c r="BU47" s="235"/>
      <c r="BV47" s="235"/>
    </row>
    <row r="48" spans="2:74" s="3" customFormat="1" ht="14.1" customHeight="1">
      <c r="B48" s="5"/>
      <c r="C48" s="9" t="s">
        <v>457</v>
      </c>
      <c r="D48" s="5"/>
      <c r="F48" s="9"/>
      <c r="G48" s="9"/>
      <c r="H48" s="2"/>
      <c r="L48" s="9"/>
      <c r="N48" s="1" t="s">
        <v>191</v>
      </c>
      <c r="O48" s="2"/>
      <c r="Q48" s="2"/>
      <c r="U48" s="3" t="s">
        <v>192</v>
      </c>
      <c r="X48" s="3" t="s">
        <v>155</v>
      </c>
      <c r="AA48" s="362" t="s">
        <v>223</v>
      </c>
      <c r="AB48" s="362"/>
      <c r="AN48" s="9"/>
      <c r="AO48" s="9"/>
      <c r="AP48" s="9"/>
      <c r="AQ48" s="9"/>
      <c r="AR48" s="9"/>
      <c r="AS48" s="9"/>
      <c r="BA48" s="236" t="b">
        <v>0</v>
      </c>
      <c r="BB48" s="236" t="b">
        <v>0</v>
      </c>
      <c r="BC48" s="236" t="b">
        <v>0</v>
      </c>
      <c r="BD48" s="236" t="b">
        <v>0</v>
      </c>
      <c r="BE48" s="236" t="b">
        <v>0</v>
      </c>
      <c r="BF48" s="236" t="b">
        <v>0</v>
      </c>
      <c r="BJ48" s="233" t="s">
        <v>919</v>
      </c>
      <c r="BK48" s="235"/>
      <c r="BL48" s="235"/>
      <c r="BM48" s="235"/>
      <c r="BN48" s="235"/>
      <c r="BO48" s="235"/>
      <c r="BP48" s="235"/>
      <c r="BQ48" s="234">
        <f>IF(ISBLANK(調査結果表その４!A27),0,IF(調査結果表その４!A27=0,1,IF(OR(調査結果表その４!A27=1,調査結果表その４!A27=3),4,2)))</f>
        <v>0</v>
      </c>
      <c r="BR48" s="234">
        <f>調査結果表その４!B27</f>
        <v>0</v>
      </c>
      <c r="BS48" s="235"/>
      <c r="BT48" s="235"/>
      <c r="BU48" s="235"/>
      <c r="BV48" s="235"/>
    </row>
    <row r="49" spans="2:74" s="3" customFormat="1" ht="14.1" customHeight="1">
      <c r="B49" s="5"/>
      <c r="C49" s="12"/>
      <c r="D49" s="1"/>
      <c r="E49" s="9"/>
      <c r="F49" s="9"/>
      <c r="G49" s="9"/>
      <c r="H49" s="2"/>
      <c r="N49" s="3" t="s">
        <v>257</v>
      </c>
      <c r="O49" s="9"/>
      <c r="P49" s="389"/>
      <c r="Q49" s="389"/>
      <c r="R49" s="53"/>
      <c r="S49" s="9" t="s">
        <v>258</v>
      </c>
      <c r="T49" s="53"/>
      <c r="U49" s="9" t="s">
        <v>259</v>
      </c>
      <c r="AA49" s="3" t="s">
        <v>253</v>
      </c>
      <c r="AM49" s="9"/>
      <c r="AN49" s="9"/>
      <c r="AO49" s="9"/>
      <c r="AP49" s="9"/>
      <c r="AQ49" s="9"/>
      <c r="AR49" s="9"/>
      <c r="AS49" s="9"/>
      <c r="BA49" s="235"/>
      <c r="BB49" s="235"/>
      <c r="BC49" s="235"/>
      <c r="BD49" s="235"/>
      <c r="BE49" s="235"/>
      <c r="BF49" s="235"/>
      <c r="BJ49" s="233" t="s">
        <v>920</v>
      </c>
      <c r="BK49" s="235"/>
      <c r="BL49" s="235"/>
      <c r="BM49" s="235"/>
      <c r="BN49" s="235"/>
      <c r="BO49" s="235"/>
      <c r="BP49" s="235"/>
      <c r="BQ49" s="234">
        <f>IF(ISBLANK(調査結果表その４!A28),0,IF(調査結果表その４!A28=0,1,IF(OR(調査結果表その４!A28=1,調査結果表その４!A28=3),4,2)))</f>
        <v>0</v>
      </c>
      <c r="BR49" s="234">
        <f>調査結果表その４!B28</f>
        <v>0</v>
      </c>
      <c r="BS49" s="235"/>
      <c r="BT49" s="235"/>
      <c r="BU49" s="235"/>
      <c r="BV49" s="235"/>
    </row>
    <row r="50" spans="2:74" s="3" customFormat="1" ht="14.1" customHeight="1">
      <c r="B50" s="5"/>
      <c r="C50" s="9" t="s">
        <v>458</v>
      </c>
      <c r="D50" s="5"/>
      <c r="F50" s="9"/>
      <c r="G50" s="9"/>
      <c r="H50" s="2"/>
      <c r="J50" s="2"/>
      <c r="N50" s="1" t="s">
        <v>192</v>
      </c>
      <c r="Q50" s="3" t="s">
        <v>260</v>
      </c>
      <c r="S50" s="389"/>
      <c r="T50" s="389"/>
      <c r="U50" s="53"/>
      <c r="V50" s="3" t="s">
        <v>255</v>
      </c>
      <c r="W50" s="53"/>
      <c r="X50" s="6" t="s">
        <v>261</v>
      </c>
      <c r="Y50" s="6"/>
      <c r="Z50" s="6"/>
      <c r="AA50" s="6"/>
      <c r="AB50" s="6"/>
      <c r="AC50" s="6"/>
      <c r="AD50" s="6" t="s">
        <v>190</v>
      </c>
      <c r="AE50" s="6"/>
      <c r="AF50" s="6"/>
      <c r="AG50" s="6"/>
      <c r="AH50" s="6"/>
      <c r="AI50" s="6"/>
      <c r="AJ50" s="6"/>
      <c r="AK50" s="6"/>
      <c r="AL50" s="6"/>
      <c r="AN50" s="9"/>
      <c r="AO50" s="9"/>
      <c r="AP50" s="9"/>
      <c r="AQ50" s="9"/>
      <c r="AR50" s="9"/>
      <c r="AS50" s="9"/>
      <c r="BA50" s="236" t="b">
        <v>0</v>
      </c>
      <c r="BB50" s="236" t="b">
        <v>0</v>
      </c>
      <c r="BC50" s="236" t="b">
        <v>0</v>
      </c>
      <c r="BD50" s="235"/>
      <c r="BE50" s="235"/>
      <c r="BF50" s="235"/>
      <c r="BK50" s="235"/>
      <c r="BL50" s="235"/>
      <c r="BM50" s="235"/>
      <c r="BN50" s="235"/>
      <c r="BO50" s="235"/>
      <c r="BP50" s="235"/>
      <c r="BQ50" s="234"/>
      <c r="BR50" s="234"/>
      <c r="BS50" s="235"/>
      <c r="BT50" s="235"/>
      <c r="BU50" s="235"/>
      <c r="BV50" s="235"/>
    </row>
    <row r="51" spans="2:74" s="3" customFormat="1" ht="14.1" customHeight="1">
      <c r="B51" s="63" t="s">
        <v>459</v>
      </c>
      <c r="C51" s="7"/>
      <c r="D51" s="7"/>
      <c r="E51" s="7"/>
      <c r="F51" s="7"/>
      <c r="G51" s="7"/>
      <c r="H51" s="7"/>
      <c r="I51" s="64"/>
      <c r="J51" s="64"/>
      <c r="K51" s="64"/>
      <c r="L51" s="64"/>
      <c r="M51" s="64"/>
      <c r="N51" s="64"/>
      <c r="O51" s="64"/>
      <c r="P51" s="64"/>
      <c r="Q51" s="64"/>
      <c r="R51" s="64"/>
      <c r="S51" s="64"/>
      <c r="T51" s="7"/>
      <c r="U51" s="7"/>
      <c r="V51" s="7"/>
      <c r="W51" s="7"/>
      <c r="AM51" s="51"/>
      <c r="BA51" s="235"/>
      <c r="BB51" s="235"/>
      <c r="BC51" s="235"/>
      <c r="BD51" s="235"/>
      <c r="BE51" s="235"/>
      <c r="BF51" s="235"/>
      <c r="BK51" s="235"/>
      <c r="BL51" s="235"/>
      <c r="BM51" s="235"/>
      <c r="BN51" s="235"/>
      <c r="BO51" s="235"/>
      <c r="BP51" s="235"/>
      <c r="BQ51" s="235"/>
      <c r="BR51" s="235"/>
      <c r="BS51" s="235"/>
      <c r="BT51" s="235"/>
      <c r="BU51" s="235"/>
      <c r="BV51" s="235"/>
    </row>
    <row r="52" spans="2:74" s="3" customFormat="1" ht="14.1" customHeight="1">
      <c r="B52" s="5"/>
      <c r="C52" s="12" t="s">
        <v>460</v>
      </c>
      <c r="D52" s="9"/>
      <c r="E52" s="9"/>
      <c r="F52" s="9"/>
      <c r="G52" s="2"/>
      <c r="I52" s="2"/>
      <c r="L52" s="3" t="s">
        <v>154</v>
      </c>
      <c r="O52" s="3" t="s">
        <v>155</v>
      </c>
      <c r="P52" s="9"/>
      <c r="Q52" s="9"/>
      <c r="R52" s="9"/>
      <c r="S52" s="9"/>
      <c r="T52" s="9"/>
      <c r="U52" s="9"/>
      <c r="V52" s="9"/>
      <c r="W52" s="9"/>
      <c r="X52" s="9"/>
      <c r="Y52" s="9"/>
      <c r="Z52" s="9"/>
      <c r="AA52" s="9"/>
      <c r="AB52" s="9"/>
      <c r="AC52" s="9"/>
      <c r="AD52" s="9"/>
      <c r="AE52" s="9"/>
      <c r="AF52" s="9"/>
      <c r="AG52" s="9"/>
      <c r="AH52" s="9"/>
      <c r="AI52" s="9"/>
      <c r="AJ52" s="9"/>
      <c r="AK52" s="9"/>
      <c r="AL52" s="9"/>
      <c r="AM52" s="9"/>
      <c r="BA52" s="236" t="b">
        <v>0</v>
      </c>
      <c r="BB52" s="236" t="b">
        <v>0</v>
      </c>
      <c r="BC52" s="235"/>
      <c r="BD52" s="235"/>
      <c r="BE52" s="235"/>
      <c r="BF52" s="235"/>
      <c r="BK52" s="235"/>
      <c r="BL52" s="235"/>
      <c r="BM52" s="235"/>
      <c r="BN52" s="235"/>
      <c r="BO52" s="235"/>
      <c r="BP52" s="235"/>
      <c r="BQ52" s="235"/>
      <c r="BR52" s="235"/>
      <c r="BS52" s="235"/>
      <c r="BT52" s="235"/>
      <c r="BU52" s="235"/>
      <c r="BV52" s="235"/>
    </row>
    <row r="53" spans="2:74" s="3" customFormat="1" ht="14.1" customHeight="1">
      <c r="B53" s="5"/>
      <c r="C53" s="12" t="s">
        <v>461</v>
      </c>
      <c r="D53" s="9"/>
      <c r="E53" s="9"/>
      <c r="F53" s="9"/>
      <c r="G53" s="2"/>
      <c r="I53" s="2"/>
      <c r="L53" s="3" t="s">
        <v>154</v>
      </c>
      <c r="O53" s="3" t="s">
        <v>155</v>
      </c>
      <c r="P53" s="9"/>
      <c r="Q53" s="9"/>
      <c r="R53" s="9"/>
      <c r="S53" s="9"/>
      <c r="T53" s="9"/>
      <c r="U53" s="9"/>
      <c r="V53" s="9"/>
      <c r="W53" s="9"/>
      <c r="X53" s="9"/>
      <c r="Y53" s="9"/>
      <c r="Z53" s="9"/>
      <c r="AA53" s="9"/>
      <c r="AB53" s="9"/>
      <c r="AC53" s="9"/>
      <c r="AD53" s="9"/>
      <c r="AE53" s="9"/>
      <c r="AF53" s="9"/>
      <c r="AG53" s="9"/>
      <c r="AH53" s="9"/>
      <c r="AI53" s="9"/>
      <c r="AJ53" s="9"/>
      <c r="AK53" s="9"/>
      <c r="AL53" s="9"/>
      <c r="AM53" s="9"/>
      <c r="BA53" s="236" t="b">
        <v>0</v>
      </c>
      <c r="BB53" s="236" t="b">
        <v>0</v>
      </c>
      <c r="BC53" s="235"/>
      <c r="BD53" s="235"/>
      <c r="BE53" s="235"/>
      <c r="BF53" s="235"/>
      <c r="BK53" s="235"/>
      <c r="BL53" s="235"/>
      <c r="BM53" s="235"/>
      <c r="BN53" s="235"/>
      <c r="BO53" s="235"/>
      <c r="BP53" s="235"/>
      <c r="BQ53" s="235"/>
      <c r="BR53" s="235"/>
      <c r="BS53" s="235"/>
      <c r="BT53" s="235"/>
      <c r="BU53" s="235"/>
      <c r="BV53" s="235"/>
    </row>
    <row r="54" spans="2:74" s="3" customFormat="1" ht="14.1" customHeight="1">
      <c r="B54" s="5"/>
      <c r="C54" s="12" t="s">
        <v>462</v>
      </c>
      <c r="D54" s="9"/>
      <c r="E54" s="9"/>
      <c r="F54" s="9"/>
      <c r="G54" s="2"/>
      <c r="L54" s="9" t="s">
        <v>203</v>
      </c>
      <c r="N54" s="9"/>
      <c r="P54" s="9"/>
      <c r="R54" s="9"/>
      <c r="T54" s="11" t="s">
        <v>264</v>
      </c>
      <c r="U54" s="389"/>
      <c r="V54" s="389"/>
      <c r="W54" s="53"/>
      <c r="X54" s="9" t="s">
        <v>262</v>
      </c>
      <c r="Y54" s="53"/>
      <c r="Z54" s="9" t="s">
        <v>263</v>
      </c>
      <c r="AA54" s="9"/>
      <c r="AB54" s="9"/>
      <c r="AC54" s="9"/>
      <c r="AD54" s="9"/>
      <c r="AE54" s="9"/>
      <c r="AF54" s="9"/>
      <c r="AG54" s="9"/>
      <c r="AH54" s="9"/>
      <c r="AI54" s="9"/>
      <c r="AJ54" s="9"/>
      <c r="AK54" s="9"/>
      <c r="AL54" s="9"/>
      <c r="AM54" s="9"/>
      <c r="BA54" s="236" t="b">
        <v>0</v>
      </c>
      <c r="BB54" s="236" t="b">
        <v>0</v>
      </c>
      <c r="BC54" s="236" t="b">
        <v>0</v>
      </c>
      <c r="BD54" s="235"/>
      <c r="BE54" s="235"/>
      <c r="BF54" s="235"/>
      <c r="BK54" s="235"/>
      <c r="BL54" s="235"/>
      <c r="BM54" s="235"/>
      <c r="BN54" s="235"/>
      <c r="BO54" s="235"/>
      <c r="BP54" s="235"/>
      <c r="BQ54" s="235"/>
      <c r="BR54" s="235"/>
      <c r="BS54" s="235"/>
      <c r="BT54" s="235"/>
      <c r="BU54" s="235"/>
      <c r="BV54" s="235"/>
    </row>
    <row r="55" spans="2:74" s="3" customFormat="1" ht="14.1" customHeight="1">
      <c r="B55" s="43"/>
      <c r="C55" s="43"/>
      <c r="D55" s="6"/>
      <c r="E55" s="6"/>
      <c r="F55" s="6"/>
      <c r="G55" s="8"/>
      <c r="I55" s="65"/>
      <c r="J55" s="65"/>
      <c r="L55" s="6" t="s">
        <v>202</v>
      </c>
      <c r="M55" s="65"/>
      <c r="N55" s="3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6"/>
      <c r="BA55" s="235"/>
      <c r="BB55" s="235"/>
      <c r="BC55" s="235"/>
      <c r="BD55" s="235"/>
      <c r="BE55" s="235"/>
      <c r="BF55" s="235"/>
      <c r="BK55" s="235"/>
      <c r="BL55" s="235"/>
      <c r="BM55" s="235"/>
      <c r="BN55" s="235"/>
      <c r="BO55" s="235"/>
      <c r="BP55" s="235"/>
      <c r="BQ55" s="235"/>
      <c r="BR55" s="235"/>
      <c r="BS55" s="235"/>
      <c r="BT55" s="235"/>
      <c r="BU55" s="235"/>
      <c r="BV55" s="235"/>
    </row>
    <row r="56" spans="2:74" s="3" customFormat="1" ht="14.1" customHeight="1">
      <c r="B56" s="63" t="s">
        <v>463</v>
      </c>
      <c r="C56" s="63"/>
      <c r="D56" s="7"/>
      <c r="E56" s="7"/>
      <c r="F56" s="7"/>
      <c r="G56" s="7"/>
      <c r="H56" s="7"/>
      <c r="I56" s="7"/>
      <c r="J56" s="7"/>
      <c r="K56" s="7"/>
      <c r="L56" s="7"/>
      <c r="M56" s="7"/>
      <c r="N56" s="7"/>
      <c r="O56" s="7"/>
      <c r="P56" s="7"/>
      <c r="Q56" s="7"/>
      <c r="R56" s="7"/>
      <c r="S56" s="7"/>
      <c r="T56" s="7"/>
      <c r="U56" s="7"/>
      <c r="V56" s="7"/>
      <c r="W56" s="7"/>
      <c r="AM56" s="66"/>
      <c r="BA56" s="235"/>
      <c r="BB56" s="235"/>
      <c r="BC56" s="235"/>
      <c r="BD56" s="235"/>
      <c r="BE56" s="235"/>
      <c r="BF56" s="235"/>
      <c r="BK56" s="235"/>
      <c r="BL56" s="235"/>
      <c r="BM56" s="235"/>
      <c r="BN56" s="235"/>
      <c r="BO56" s="235"/>
      <c r="BP56" s="235"/>
      <c r="BQ56" s="235"/>
      <c r="BR56" s="235"/>
      <c r="BS56" s="235"/>
      <c r="BT56" s="235"/>
      <c r="BU56" s="235"/>
      <c r="BV56" s="235"/>
    </row>
    <row r="57" spans="2:74" s="3" customFormat="1" ht="14.1" customHeight="1">
      <c r="B57" s="5"/>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c r="AA57" s="383"/>
      <c r="AB57" s="383"/>
      <c r="AC57" s="383"/>
      <c r="AD57" s="383"/>
      <c r="AE57" s="383"/>
      <c r="AF57" s="383"/>
      <c r="AG57" s="383"/>
      <c r="AH57" s="383"/>
      <c r="AI57" s="383"/>
      <c r="AJ57" s="383"/>
      <c r="AK57" s="383"/>
      <c r="AL57" s="383"/>
      <c r="AM57" s="66"/>
      <c r="BA57" s="235"/>
      <c r="BB57" s="235"/>
      <c r="BC57" s="235"/>
      <c r="BD57" s="235"/>
      <c r="BE57" s="235"/>
      <c r="BF57" s="235"/>
      <c r="BK57" s="235"/>
      <c r="BL57" s="235"/>
      <c r="BM57" s="235"/>
      <c r="BN57" s="235"/>
      <c r="BO57" s="235"/>
      <c r="BP57" s="235"/>
      <c r="BQ57" s="235"/>
      <c r="BR57" s="235"/>
      <c r="BS57" s="235"/>
      <c r="BT57" s="235"/>
      <c r="BU57" s="235"/>
      <c r="BV57" s="235"/>
    </row>
    <row r="58" spans="2:74" s="3" customFormat="1" ht="14.1" customHeight="1">
      <c r="B58" s="43"/>
      <c r="C58" s="386"/>
      <c r="D58" s="386"/>
      <c r="E58" s="386"/>
      <c r="F58" s="386"/>
      <c r="G58" s="386"/>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c r="AE58" s="386"/>
      <c r="AF58" s="386"/>
      <c r="AG58" s="386"/>
      <c r="AH58" s="386"/>
      <c r="AI58" s="386"/>
      <c r="AJ58" s="386"/>
      <c r="AK58" s="386"/>
      <c r="AL58" s="386"/>
      <c r="AM58" s="66"/>
      <c r="BA58" s="235"/>
      <c r="BB58" s="235"/>
      <c r="BC58" s="235"/>
      <c r="BD58" s="235"/>
      <c r="BE58" s="235"/>
      <c r="BF58" s="235"/>
      <c r="BK58" s="235"/>
      <c r="BL58" s="235"/>
      <c r="BM58" s="235"/>
      <c r="BN58" s="235"/>
      <c r="BO58" s="235"/>
      <c r="BP58" s="235"/>
      <c r="BQ58" s="235"/>
      <c r="BR58" s="235"/>
      <c r="BS58" s="235"/>
      <c r="BT58" s="235"/>
      <c r="BU58" s="235"/>
      <c r="BV58" s="235"/>
    </row>
    <row r="59" spans="2:74" s="3" customFormat="1" ht="12.9" customHeight="1">
      <c r="B59" s="69"/>
      <c r="C59" s="5"/>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207" t="s">
        <v>738</v>
      </c>
      <c r="AM59" s="66"/>
      <c r="BA59" s="235"/>
      <c r="BB59" s="235"/>
      <c r="BC59" s="235"/>
      <c r="BD59" s="235"/>
      <c r="BE59" s="235"/>
      <c r="BF59" s="235"/>
      <c r="BK59" s="235"/>
      <c r="BL59" s="235"/>
      <c r="BM59" s="235"/>
      <c r="BN59" s="235"/>
      <c r="BO59" s="235"/>
      <c r="BP59" s="235"/>
      <c r="BQ59" s="235"/>
      <c r="BR59" s="235"/>
      <c r="BS59" s="235"/>
      <c r="BT59" s="235"/>
      <c r="BU59" s="235"/>
      <c r="BV59" s="235"/>
    </row>
    <row r="60" spans="2:74" s="3" customFormat="1" ht="15.9" customHeight="1">
      <c r="B60" s="69"/>
      <c r="C60" s="5"/>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BK60" s="235"/>
      <c r="BL60" s="235"/>
      <c r="BM60" s="235"/>
      <c r="BN60" s="235"/>
      <c r="BO60" s="235"/>
      <c r="BP60" s="235"/>
      <c r="BQ60" s="235"/>
      <c r="BR60" s="235"/>
      <c r="BS60" s="235"/>
      <c r="BT60" s="235"/>
      <c r="BU60" s="235"/>
      <c r="BV60" s="235"/>
    </row>
    <row r="61" spans="2:74" s="3" customFormat="1" ht="15.9" customHeight="1">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BK61" s="235"/>
      <c r="BL61" s="235"/>
      <c r="BM61" s="235"/>
      <c r="BN61" s="235"/>
      <c r="BO61" s="235"/>
      <c r="BP61" s="235"/>
      <c r="BQ61" s="235"/>
      <c r="BR61" s="235"/>
      <c r="BS61" s="235"/>
      <c r="BT61" s="235"/>
      <c r="BU61" s="235"/>
      <c r="BV61" s="235"/>
    </row>
    <row r="62" spans="2:74" s="3" customFormat="1" ht="15.9" customHeight="1">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BK62" s="235"/>
      <c r="BL62" s="235"/>
      <c r="BM62" s="235"/>
      <c r="BN62" s="235"/>
      <c r="BO62" s="235"/>
      <c r="BP62" s="235"/>
      <c r="BQ62" s="235"/>
      <c r="BR62" s="235"/>
      <c r="BS62" s="235"/>
      <c r="BT62" s="235"/>
      <c r="BU62" s="235"/>
      <c r="BV62" s="235"/>
    </row>
    <row r="63" spans="2:74" s="3" customFormat="1" ht="15.9" customHeight="1">
      <c r="B63" s="5"/>
      <c r="C63" s="5"/>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BK63" s="235"/>
      <c r="BL63" s="235"/>
      <c r="BM63" s="235"/>
      <c r="BN63" s="235"/>
      <c r="BO63" s="235"/>
      <c r="BP63" s="235"/>
      <c r="BQ63" s="235"/>
      <c r="BR63" s="235"/>
      <c r="BS63" s="235"/>
      <c r="BT63" s="235"/>
      <c r="BU63" s="235"/>
      <c r="BV63" s="235"/>
    </row>
    <row r="64" spans="2:74" s="3" customFormat="1" ht="15.9" customHeight="1">
      <c r="B64" s="5"/>
      <c r="C64" s="5"/>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BK64" s="235"/>
      <c r="BL64" s="235"/>
      <c r="BM64" s="235"/>
      <c r="BN64" s="235"/>
      <c r="BO64" s="235"/>
      <c r="BP64" s="235"/>
      <c r="BQ64" s="235"/>
      <c r="BR64" s="235"/>
      <c r="BS64" s="235"/>
      <c r="BT64" s="235"/>
      <c r="BU64" s="235"/>
      <c r="BV64" s="235"/>
    </row>
    <row r="65" spans="2:74" s="3" customFormat="1" ht="15.9" customHeight="1">
      <c r="B65" s="5"/>
      <c r="C65" s="5"/>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BK65" s="235"/>
      <c r="BL65" s="235"/>
      <c r="BM65" s="235"/>
      <c r="BN65" s="235"/>
      <c r="BO65" s="235"/>
      <c r="BP65" s="235"/>
      <c r="BQ65" s="235"/>
      <c r="BR65" s="235"/>
      <c r="BS65" s="235"/>
      <c r="BT65" s="235"/>
      <c r="BU65" s="235"/>
      <c r="BV65" s="235"/>
    </row>
    <row r="66" spans="2:74" s="3" customFormat="1" ht="15.9" customHeight="1">
      <c r="B66" s="5"/>
      <c r="C66" s="5"/>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BK66" s="235"/>
      <c r="BL66" s="235"/>
      <c r="BM66" s="235"/>
      <c r="BN66" s="235"/>
      <c r="BO66" s="235"/>
      <c r="BP66" s="235"/>
      <c r="BQ66" s="235"/>
      <c r="BR66" s="235"/>
      <c r="BS66" s="235"/>
      <c r="BT66" s="235"/>
      <c r="BU66" s="235"/>
      <c r="BV66" s="235"/>
    </row>
    <row r="67" spans="2:74" s="3" customFormat="1" ht="15.9" customHeight="1">
      <c r="B67" s="5"/>
      <c r="C67" s="5"/>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BK67" s="235"/>
      <c r="BL67" s="235"/>
      <c r="BM67" s="235"/>
      <c r="BN67" s="235"/>
      <c r="BO67" s="235"/>
      <c r="BP67" s="235"/>
      <c r="BQ67" s="235"/>
      <c r="BR67" s="235"/>
      <c r="BS67" s="235"/>
      <c r="BT67" s="235"/>
      <c r="BU67" s="235"/>
      <c r="BV67" s="235"/>
    </row>
    <row r="68" spans="2:74" s="3" customFormat="1" ht="15.9" customHeight="1">
      <c r="B68" s="5"/>
      <c r="C68" s="5"/>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BK68" s="235"/>
      <c r="BL68" s="235"/>
      <c r="BM68" s="235"/>
      <c r="BN68" s="235"/>
      <c r="BO68" s="235"/>
      <c r="BP68" s="235"/>
      <c r="BQ68" s="235"/>
      <c r="BR68" s="235"/>
      <c r="BS68" s="235"/>
      <c r="BT68" s="235"/>
      <c r="BU68" s="235"/>
      <c r="BV68" s="235"/>
    </row>
    <row r="69" spans="2:74" s="3" customFormat="1" ht="15.9" customHeight="1">
      <c r="B69" s="5"/>
      <c r="BK69" s="235"/>
      <c r="BL69" s="235"/>
      <c r="BM69" s="235"/>
      <c r="BN69" s="235"/>
      <c r="BO69" s="235"/>
      <c r="BP69" s="235"/>
      <c r="BQ69" s="235"/>
      <c r="BR69" s="235"/>
      <c r="BS69" s="235"/>
      <c r="BT69" s="235"/>
      <c r="BU69" s="235"/>
      <c r="BV69" s="235"/>
    </row>
    <row r="70" spans="2:74" s="3" customFormat="1" ht="15.9" customHeight="1">
      <c r="B70" s="5"/>
      <c r="C70" s="5"/>
      <c r="BK70" s="235"/>
      <c r="BL70" s="235"/>
      <c r="BM70" s="235"/>
      <c r="BN70" s="235"/>
      <c r="BO70" s="235"/>
      <c r="BP70" s="235"/>
      <c r="BQ70" s="235"/>
      <c r="BR70" s="235"/>
      <c r="BS70" s="235"/>
      <c r="BT70" s="235"/>
      <c r="BU70" s="235"/>
      <c r="BV70" s="235"/>
    </row>
    <row r="71" spans="2:74" s="3" customFormat="1" ht="15.9" customHeight="1">
      <c r="B71" s="5"/>
      <c r="C71" s="5"/>
      <c r="F71" s="2"/>
      <c r="G71" s="2"/>
      <c r="BK71" s="235"/>
      <c r="BL71" s="235"/>
      <c r="BM71" s="235"/>
      <c r="BN71" s="235"/>
      <c r="BO71" s="235"/>
      <c r="BP71" s="235"/>
      <c r="BQ71" s="235"/>
      <c r="BR71" s="235"/>
      <c r="BS71" s="235"/>
      <c r="BT71" s="235"/>
      <c r="BU71" s="235"/>
      <c r="BV71" s="235"/>
    </row>
    <row r="72" spans="2:74" s="3" customFormat="1" ht="15.9" customHeight="1">
      <c r="B72" s="5"/>
      <c r="C72" s="5"/>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BK72" s="235"/>
      <c r="BL72" s="235"/>
      <c r="BM72" s="235"/>
      <c r="BN72" s="235"/>
      <c r="BO72" s="235"/>
      <c r="BP72" s="235"/>
      <c r="BQ72" s="235"/>
      <c r="BR72" s="235"/>
      <c r="BS72" s="235"/>
      <c r="BT72" s="235"/>
      <c r="BU72" s="235"/>
      <c r="BV72" s="235"/>
    </row>
    <row r="73" spans="2:74" ht="15.9" customHeight="1">
      <c r="B73" s="9"/>
      <c r="C73" s="5"/>
      <c r="D73" s="5"/>
      <c r="E73" s="5"/>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row>
    <row r="74" spans="2:74" ht="15.9" customHeight="1">
      <c r="B74" s="30"/>
      <c r="C74" s="5"/>
      <c r="E74" s="3"/>
      <c r="I74" s="3"/>
      <c r="J74" s="3"/>
      <c r="K74" s="3"/>
      <c r="L74" s="3"/>
      <c r="M74" s="3"/>
      <c r="N74" s="3"/>
      <c r="O74" s="3"/>
      <c r="P74" s="3"/>
      <c r="Q74" s="3"/>
      <c r="R74" s="2"/>
      <c r="S74" s="2"/>
      <c r="T74" s="3"/>
      <c r="U74" s="3"/>
      <c r="V74" s="3"/>
      <c r="AM74" s="3"/>
    </row>
    <row r="75" spans="2:74" ht="15.9" customHeight="1">
      <c r="B75" s="20"/>
      <c r="C75" s="3"/>
      <c r="D75" s="3"/>
      <c r="E75" s="3"/>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row>
    <row r="76" spans="2:74" ht="15.9" customHeight="1">
      <c r="C76" s="5"/>
      <c r="D76" s="5"/>
      <c r="E76" s="5"/>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row>
    <row r="77" spans="2:74" ht="15.9" customHeight="1">
      <c r="C77" s="5"/>
      <c r="D77" s="3"/>
      <c r="E77" s="3"/>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row>
    <row r="78" spans="2:74" ht="15.9" customHeight="1">
      <c r="B78" s="9"/>
      <c r="C78" s="9"/>
      <c r="D78" s="3"/>
      <c r="E78" s="3"/>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row>
    <row r="79" spans="2:74" ht="15" customHeight="1">
      <c r="B79" s="9"/>
      <c r="C79" s="9"/>
    </row>
    <row r="80" spans="2:74" ht="15" customHeight="1">
      <c r="B80" s="9"/>
      <c r="C80" s="9"/>
    </row>
    <row r="81" spans="2:3" ht="15" customHeight="1">
      <c r="C81" s="9"/>
    </row>
    <row r="82" spans="2:3" ht="15" customHeight="1">
      <c r="B82" s="67"/>
      <c r="C82" s="9"/>
    </row>
    <row r="83" spans="2:3" ht="15" customHeight="1">
      <c r="B83" s="67"/>
      <c r="C83" s="9"/>
    </row>
    <row r="84" spans="2:3">
      <c r="C84" s="9"/>
    </row>
    <row r="85" spans="2:3">
      <c r="C85" s="9"/>
    </row>
    <row r="86" spans="2:3">
      <c r="C86" s="9"/>
    </row>
  </sheetData>
  <sheetProtection sheet="1" selectLockedCells="1"/>
  <mergeCells count="44">
    <mergeCell ref="B1:AM1"/>
    <mergeCell ref="B2:F2"/>
    <mergeCell ref="K12:AL12"/>
    <mergeCell ref="K17:AL17"/>
    <mergeCell ref="B20:J20"/>
    <mergeCell ref="B10:J10"/>
    <mergeCell ref="B15:J15"/>
    <mergeCell ref="N5:O5"/>
    <mergeCell ref="N6:O6"/>
    <mergeCell ref="N7:O7"/>
    <mergeCell ref="N8:O8"/>
    <mergeCell ref="AA6:AB6"/>
    <mergeCell ref="N4:O4"/>
    <mergeCell ref="AA7:AB7"/>
    <mergeCell ref="AA8:AB8"/>
    <mergeCell ref="N13:O13"/>
    <mergeCell ref="C58:AL58"/>
    <mergeCell ref="B25:J25"/>
    <mergeCell ref="K27:AL27"/>
    <mergeCell ref="B30:J30"/>
    <mergeCell ref="K32:AL32"/>
    <mergeCell ref="AA48:AB48"/>
    <mergeCell ref="B35:E35"/>
    <mergeCell ref="K37:AL37"/>
    <mergeCell ref="V42:AG42"/>
    <mergeCell ref="V43:AG43"/>
    <mergeCell ref="O45:P45"/>
    <mergeCell ref="N38:O38"/>
    <mergeCell ref="N33:O33"/>
    <mergeCell ref="U54:V54"/>
    <mergeCell ref="S50:T50"/>
    <mergeCell ref="P49:Q49"/>
    <mergeCell ref="N23:O23"/>
    <mergeCell ref="N18:O18"/>
    <mergeCell ref="N28:O28"/>
    <mergeCell ref="C57:AL57"/>
    <mergeCell ref="K22:AL22"/>
    <mergeCell ref="BE38:BF38"/>
    <mergeCell ref="BE40:BF40"/>
    <mergeCell ref="BE13:BF13"/>
    <mergeCell ref="BE18:BF18"/>
    <mergeCell ref="BE23:BF23"/>
    <mergeCell ref="BE28:BF28"/>
    <mergeCell ref="BE33:BF33"/>
  </mergeCells>
  <phoneticPr fontId="2"/>
  <printOptions horizontalCentered="1" verticalCentered="1"/>
  <pageMargins left="0" right="0" top="0.39370078740157483" bottom="0" header="0" footer="0"/>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228" r:id="rId4" name="chk_耐震診断_対象外">
              <controlPr defaultSize="0" autoFill="0" autoLine="0" autoPict="0">
                <anchor moveWithCells="1">
                  <from>
                    <xdr:col>25</xdr:col>
                    <xdr:colOff>22860</xdr:colOff>
                    <xdr:row>47</xdr:row>
                    <xdr:rowOff>144780</xdr:rowOff>
                  </from>
                  <to>
                    <xdr:col>26</xdr:col>
                    <xdr:colOff>114300</xdr:colOff>
                    <xdr:row>49</xdr:row>
                    <xdr:rowOff>45720</xdr:rowOff>
                  </to>
                </anchor>
              </controlPr>
            </control>
          </mc:Choice>
        </mc:AlternateContent>
        <mc:AlternateContent xmlns:mc="http://schemas.openxmlformats.org/markup-compatibility/2006">
          <mc:Choice Requires="x14">
            <control shapeId="4175" r:id="rId5" name="chk_昇降機等の検査_実施">
              <controlPr defaultSize="0" autoFill="0" autoLine="0" autoPict="0">
                <anchor moveWithCells="1">
                  <from>
                    <xdr:col>9</xdr:col>
                    <xdr:colOff>137160</xdr:colOff>
                    <xdr:row>7</xdr:row>
                    <xdr:rowOff>45720</xdr:rowOff>
                  </from>
                  <to>
                    <xdr:col>11</xdr:col>
                    <xdr:colOff>38100</xdr:colOff>
                    <xdr:row>7</xdr:row>
                    <xdr:rowOff>190500</xdr:rowOff>
                  </to>
                </anchor>
              </controlPr>
            </control>
          </mc:Choice>
        </mc:AlternateContent>
        <mc:AlternateContent xmlns:mc="http://schemas.openxmlformats.org/markup-compatibility/2006">
          <mc:Choice Requires="x14">
            <control shapeId="4176" r:id="rId6" name="chk_前回の調査_未実施">
              <controlPr defaultSize="0" autoFill="0" autoLine="0" autoPict="0">
                <anchor moveWithCells="1">
                  <from>
                    <xdr:col>22</xdr:col>
                    <xdr:colOff>0</xdr:colOff>
                    <xdr:row>4</xdr:row>
                    <xdr:rowOff>45720</xdr:rowOff>
                  </from>
                  <to>
                    <xdr:col>23</xdr:col>
                    <xdr:colOff>106680</xdr:colOff>
                    <xdr:row>4</xdr:row>
                    <xdr:rowOff>190500</xdr:rowOff>
                  </to>
                </anchor>
              </controlPr>
            </control>
          </mc:Choice>
        </mc:AlternateContent>
        <mc:AlternateContent xmlns:mc="http://schemas.openxmlformats.org/markup-compatibility/2006">
          <mc:Choice Requires="x14">
            <control shapeId="4177" r:id="rId7" name="chk_建築設備の検査_未実施">
              <controlPr defaultSize="0" autoFill="0" autoLine="0" autoPict="0">
                <anchor moveWithCells="1">
                  <from>
                    <xdr:col>22</xdr:col>
                    <xdr:colOff>0</xdr:colOff>
                    <xdr:row>6</xdr:row>
                    <xdr:rowOff>45720</xdr:rowOff>
                  </from>
                  <to>
                    <xdr:col>23</xdr:col>
                    <xdr:colOff>106680</xdr:colOff>
                    <xdr:row>6</xdr:row>
                    <xdr:rowOff>190500</xdr:rowOff>
                  </to>
                </anchor>
              </controlPr>
            </control>
          </mc:Choice>
        </mc:AlternateContent>
        <mc:AlternateContent xmlns:mc="http://schemas.openxmlformats.org/markup-compatibility/2006">
          <mc:Choice Requires="x14">
            <control shapeId="4178" r:id="rId8" name="chk_昇降機等の検査_未実施">
              <controlPr defaultSize="0" autoFill="0" autoLine="0" autoPict="0">
                <anchor moveWithCells="1">
                  <from>
                    <xdr:col>22</xdr:col>
                    <xdr:colOff>0</xdr:colOff>
                    <xdr:row>7</xdr:row>
                    <xdr:rowOff>45720</xdr:rowOff>
                  </from>
                  <to>
                    <xdr:col>23</xdr:col>
                    <xdr:colOff>106680</xdr:colOff>
                    <xdr:row>7</xdr:row>
                    <xdr:rowOff>190500</xdr:rowOff>
                  </to>
                </anchor>
              </controlPr>
            </control>
          </mc:Choice>
        </mc:AlternateContent>
        <mc:AlternateContent xmlns:mc="http://schemas.openxmlformats.org/markup-compatibility/2006">
          <mc:Choice Requires="x14">
            <control shapeId="4179" r:id="rId9" name="chk_敷地及び地盤_要是正">
              <controlPr defaultSize="0" autoFill="0" autoLine="0" autoPict="0">
                <anchor moveWithCells="1">
                  <from>
                    <xdr:col>10</xdr:col>
                    <xdr:colOff>0</xdr:colOff>
                    <xdr:row>9</xdr:row>
                    <xdr:rowOff>144780</xdr:rowOff>
                  </from>
                  <to>
                    <xdr:col>11</xdr:col>
                    <xdr:colOff>106680</xdr:colOff>
                    <xdr:row>11</xdr:row>
                    <xdr:rowOff>45720</xdr:rowOff>
                  </to>
                </anchor>
              </controlPr>
            </control>
          </mc:Choice>
        </mc:AlternateContent>
        <mc:AlternateContent xmlns:mc="http://schemas.openxmlformats.org/markup-compatibility/2006">
          <mc:Choice Requires="x14">
            <control shapeId="4181" r:id="rId10" name="chk_敷地及び地盤_既存不適格">
              <controlPr defaultSize="0" autoFill="0" autoLine="0" autoPict="0">
                <anchor moveWithCells="1">
                  <from>
                    <xdr:col>18</xdr:col>
                    <xdr:colOff>0</xdr:colOff>
                    <xdr:row>9</xdr:row>
                    <xdr:rowOff>144780</xdr:rowOff>
                  </from>
                  <to>
                    <xdr:col>19</xdr:col>
                    <xdr:colOff>91440</xdr:colOff>
                    <xdr:row>11</xdr:row>
                    <xdr:rowOff>45720</xdr:rowOff>
                  </to>
                </anchor>
              </controlPr>
            </control>
          </mc:Choice>
        </mc:AlternateContent>
        <mc:AlternateContent xmlns:mc="http://schemas.openxmlformats.org/markup-compatibility/2006">
          <mc:Choice Requires="x14">
            <control shapeId="4182" r:id="rId11" name="chk_敷地及び地盤_特記あり">
              <controlPr defaultSize="0" autoFill="0" autoLine="0" autoPict="0">
                <anchor moveWithCells="1">
                  <from>
                    <xdr:col>24</xdr:col>
                    <xdr:colOff>0</xdr:colOff>
                    <xdr:row>9</xdr:row>
                    <xdr:rowOff>144780</xdr:rowOff>
                  </from>
                  <to>
                    <xdr:col>25</xdr:col>
                    <xdr:colOff>99060</xdr:colOff>
                    <xdr:row>11</xdr:row>
                    <xdr:rowOff>45720</xdr:rowOff>
                  </to>
                </anchor>
              </controlPr>
            </control>
          </mc:Choice>
        </mc:AlternateContent>
        <mc:AlternateContent xmlns:mc="http://schemas.openxmlformats.org/markup-compatibility/2006">
          <mc:Choice Requires="x14">
            <control shapeId="4183" r:id="rId12" name="chk_敷地及び地盤_指摘なし">
              <controlPr defaultSize="0" autoFill="0" autoLine="0" autoPict="0">
                <anchor moveWithCells="1">
                  <from>
                    <xdr:col>32</xdr:col>
                    <xdr:colOff>0</xdr:colOff>
                    <xdr:row>9</xdr:row>
                    <xdr:rowOff>144780</xdr:rowOff>
                  </from>
                  <to>
                    <xdr:col>33</xdr:col>
                    <xdr:colOff>106680</xdr:colOff>
                    <xdr:row>11</xdr:row>
                    <xdr:rowOff>45720</xdr:rowOff>
                  </to>
                </anchor>
              </controlPr>
            </control>
          </mc:Choice>
        </mc:AlternateContent>
        <mc:AlternateContent xmlns:mc="http://schemas.openxmlformats.org/markup-compatibility/2006">
          <mc:Choice Requires="x14">
            <control shapeId="4184" r:id="rId13" name="chk_敷地及び地盤_改善予定_有">
              <controlPr defaultSize="0" autoFill="0" autoLine="0" autoPict="0">
                <anchor moveWithCells="1">
                  <from>
                    <xdr:col>10</xdr:col>
                    <xdr:colOff>0</xdr:colOff>
                    <xdr:row>11</xdr:row>
                    <xdr:rowOff>259080</xdr:rowOff>
                  </from>
                  <to>
                    <xdr:col>11</xdr:col>
                    <xdr:colOff>106680</xdr:colOff>
                    <xdr:row>13</xdr:row>
                    <xdr:rowOff>60960</xdr:rowOff>
                  </to>
                </anchor>
              </controlPr>
            </control>
          </mc:Choice>
        </mc:AlternateContent>
        <mc:AlternateContent xmlns:mc="http://schemas.openxmlformats.org/markup-compatibility/2006">
          <mc:Choice Requires="x14">
            <control shapeId="4185" r:id="rId14" name="chk_敷地及び地盤_改善予定_無">
              <controlPr defaultSize="0" autoFill="0" autoLine="0" autoPict="0">
                <anchor moveWithCells="1">
                  <from>
                    <xdr:col>10</xdr:col>
                    <xdr:colOff>0</xdr:colOff>
                    <xdr:row>12</xdr:row>
                    <xdr:rowOff>144780</xdr:rowOff>
                  </from>
                  <to>
                    <xdr:col>11</xdr:col>
                    <xdr:colOff>106680</xdr:colOff>
                    <xdr:row>14</xdr:row>
                    <xdr:rowOff>45720</xdr:rowOff>
                  </to>
                </anchor>
              </controlPr>
            </control>
          </mc:Choice>
        </mc:AlternateContent>
        <mc:AlternateContent xmlns:mc="http://schemas.openxmlformats.org/markup-compatibility/2006">
          <mc:Choice Requires="x14">
            <control shapeId="4186" r:id="rId15" name="chk_建築物の外部_要是正">
              <controlPr defaultSize="0" autoFill="0" autoLine="0" autoPict="0">
                <anchor moveWithCells="1">
                  <from>
                    <xdr:col>10</xdr:col>
                    <xdr:colOff>0</xdr:colOff>
                    <xdr:row>14</xdr:row>
                    <xdr:rowOff>144780</xdr:rowOff>
                  </from>
                  <to>
                    <xdr:col>11</xdr:col>
                    <xdr:colOff>106680</xdr:colOff>
                    <xdr:row>16</xdr:row>
                    <xdr:rowOff>45720</xdr:rowOff>
                  </to>
                </anchor>
              </controlPr>
            </control>
          </mc:Choice>
        </mc:AlternateContent>
        <mc:AlternateContent xmlns:mc="http://schemas.openxmlformats.org/markup-compatibility/2006">
          <mc:Choice Requires="x14">
            <control shapeId="4188" r:id="rId16" name="chk_建築物の外部_既存不適格">
              <controlPr defaultSize="0" autoFill="0" autoLine="0" autoPict="0">
                <anchor moveWithCells="1">
                  <from>
                    <xdr:col>18</xdr:col>
                    <xdr:colOff>0</xdr:colOff>
                    <xdr:row>14</xdr:row>
                    <xdr:rowOff>144780</xdr:rowOff>
                  </from>
                  <to>
                    <xdr:col>19</xdr:col>
                    <xdr:colOff>91440</xdr:colOff>
                    <xdr:row>16</xdr:row>
                    <xdr:rowOff>45720</xdr:rowOff>
                  </to>
                </anchor>
              </controlPr>
            </control>
          </mc:Choice>
        </mc:AlternateContent>
        <mc:AlternateContent xmlns:mc="http://schemas.openxmlformats.org/markup-compatibility/2006">
          <mc:Choice Requires="x14">
            <control shapeId="4189" r:id="rId17" name="chk_建築物の外部_特記あり">
              <controlPr defaultSize="0" autoFill="0" autoLine="0" autoPict="0">
                <anchor moveWithCells="1">
                  <from>
                    <xdr:col>24</xdr:col>
                    <xdr:colOff>0</xdr:colOff>
                    <xdr:row>14</xdr:row>
                    <xdr:rowOff>144780</xdr:rowOff>
                  </from>
                  <to>
                    <xdr:col>25</xdr:col>
                    <xdr:colOff>99060</xdr:colOff>
                    <xdr:row>16</xdr:row>
                    <xdr:rowOff>45720</xdr:rowOff>
                  </to>
                </anchor>
              </controlPr>
            </control>
          </mc:Choice>
        </mc:AlternateContent>
        <mc:AlternateContent xmlns:mc="http://schemas.openxmlformats.org/markup-compatibility/2006">
          <mc:Choice Requires="x14">
            <control shapeId="4190" r:id="rId18" name="chk_建築物の外部_指摘なし">
              <controlPr defaultSize="0" autoFill="0" autoLine="0" autoPict="0">
                <anchor moveWithCells="1">
                  <from>
                    <xdr:col>32</xdr:col>
                    <xdr:colOff>0</xdr:colOff>
                    <xdr:row>14</xdr:row>
                    <xdr:rowOff>144780</xdr:rowOff>
                  </from>
                  <to>
                    <xdr:col>33</xdr:col>
                    <xdr:colOff>106680</xdr:colOff>
                    <xdr:row>16</xdr:row>
                    <xdr:rowOff>45720</xdr:rowOff>
                  </to>
                </anchor>
              </controlPr>
            </control>
          </mc:Choice>
        </mc:AlternateContent>
        <mc:AlternateContent xmlns:mc="http://schemas.openxmlformats.org/markup-compatibility/2006">
          <mc:Choice Requires="x14">
            <control shapeId="4191" r:id="rId19" name="chk_建築物の外部_改善予定_有">
              <controlPr defaultSize="0" autoFill="0" autoLine="0" autoPict="0">
                <anchor moveWithCells="1">
                  <from>
                    <xdr:col>10</xdr:col>
                    <xdr:colOff>0</xdr:colOff>
                    <xdr:row>17</xdr:row>
                    <xdr:rowOff>0</xdr:rowOff>
                  </from>
                  <to>
                    <xdr:col>11</xdr:col>
                    <xdr:colOff>106680</xdr:colOff>
                    <xdr:row>18</xdr:row>
                    <xdr:rowOff>76200</xdr:rowOff>
                  </to>
                </anchor>
              </controlPr>
            </control>
          </mc:Choice>
        </mc:AlternateContent>
        <mc:AlternateContent xmlns:mc="http://schemas.openxmlformats.org/markup-compatibility/2006">
          <mc:Choice Requires="x14">
            <control shapeId="4193" r:id="rId20" name="chk_建築物の外部_改善予定_無">
              <controlPr defaultSize="0" autoFill="0" autoLine="0" autoPict="0">
                <anchor moveWithCells="1">
                  <from>
                    <xdr:col>10</xdr:col>
                    <xdr:colOff>0</xdr:colOff>
                    <xdr:row>17</xdr:row>
                    <xdr:rowOff>152400</xdr:rowOff>
                  </from>
                  <to>
                    <xdr:col>11</xdr:col>
                    <xdr:colOff>106680</xdr:colOff>
                    <xdr:row>19</xdr:row>
                    <xdr:rowOff>60960</xdr:rowOff>
                  </to>
                </anchor>
              </controlPr>
            </control>
          </mc:Choice>
        </mc:AlternateContent>
        <mc:AlternateContent xmlns:mc="http://schemas.openxmlformats.org/markup-compatibility/2006">
          <mc:Choice Requires="x14">
            <control shapeId="4194" r:id="rId21" name="chk_屋上及び屋根_要是正">
              <controlPr defaultSize="0" autoFill="0" autoLine="0" autoPict="0">
                <anchor moveWithCells="1">
                  <from>
                    <xdr:col>10</xdr:col>
                    <xdr:colOff>0</xdr:colOff>
                    <xdr:row>19</xdr:row>
                    <xdr:rowOff>144780</xdr:rowOff>
                  </from>
                  <to>
                    <xdr:col>11</xdr:col>
                    <xdr:colOff>106680</xdr:colOff>
                    <xdr:row>21</xdr:row>
                    <xdr:rowOff>38100</xdr:rowOff>
                  </to>
                </anchor>
              </controlPr>
            </control>
          </mc:Choice>
        </mc:AlternateContent>
        <mc:AlternateContent xmlns:mc="http://schemas.openxmlformats.org/markup-compatibility/2006">
          <mc:Choice Requires="x14">
            <control shapeId="4195" r:id="rId22" name="chk_屋上及び屋根_既存不適格">
              <controlPr defaultSize="0" autoFill="0" autoLine="0" autoPict="0">
                <anchor moveWithCells="1">
                  <from>
                    <xdr:col>18</xdr:col>
                    <xdr:colOff>0</xdr:colOff>
                    <xdr:row>19</xdr:row>
                    <xdr:rowOff>144780</xdr:rowOff>
                  </from>
                  <to>
                    <xdr:col>19</xdr:col>
                    <xdr:colOff>91440</xdr:colOff>
                    <xdr:row>21</xdr:row>
                    <xdr:rowOff>38100</xdr:rowOff>
                  </to>
                </anchor>
              </controlPr>
            </control>
          </mc:Choice>
        </mc:AlternateContent>
        <mc:AlternateContent xmlns:mc="http://schemas.openxmlformats.org/markup-compatibility/2006">
          <mc:Choice Requires="x14">
            <control shapeId="4196" r:id="rId23" name="chk_屋上及び屋根_特記あり">
              <controlPr defaultSize="0" autoFill="0" autoLine="0" autoPict="0">
                <anchor moveWithCells="1">
                  <from>
                    <xdr:col>24</xdr:col>
                    <xdr:colOff>0</xdr:colOff>
                    <xdr:row>19</xdr:row>
                    <xdr:rowOff>144780</xdr:rowOff>
                  </from>
                  <to>
                    <xdr:col>25</xdr:col>
                    <xdr:colOff>99060</xdr:colOff>
                    <xdr:row>21</xdr:row>
                    <xdr:rowOff>38100</xdr:rowOff>
                  </to>
                </anchor>
              </controlPr>
            </control>
          </mc:Choice>
        </mc:AlternateContent>
        <mc:AlternateContent xmlns:mc="http://schemas.openxmlformats.org/markup-compatibility/2006">
          <mc:Choice Requires="x14">
            <control shapeId="4197" r:id="rId24" name="chk_屋上及び屋根_指摘なし">
              <controlPr defaultSize="0" autoFill="0" autoLine="0" autoPict="0">
                <anchor moveWithCells="1">
                  <from>
                    <xdr:col>32</xdr:col>
                    <xdr:colOff>0</xdr:colOff>
                    <xdr:row>19</xdr:row>
                    <xdr:rowOff>144780</xdr:rowOff>
                  </from>
                  <to>
                    <xdr:col>33</xdr:col>
                    <xdr:colOff>106680</xdr:colOff>
                    <xdr:row>21</xdr:row>
                    <xdr:rowOff>38100</xdr:rowOff>
                  </to>
                </anchor>
              </controlPr>
            </control>
          </mc:Choice>
        </mc:AlternateContent>
        <mc:AlternateContent xmlns:mc="http://schemas.openxmlformats.org/markup-compatibility/2006">
          <mc:Choice Requires="x14">
            <control shapeId="4198" r:id="rId25" name="chk_屋上及び屋根_改善予定_有">
              <controlPr defaultSize="0" autoFill="0" autoLine="0" autoPict="0">
                <anchor moveWithCells="1">
                  <from>
                    <xdr:col>10</xdr:col>
                    <xdr:colOff>0</xdr:colOff>
                    <xdr:row>21</xdr:row>
                    <xdr:rowOff>289560</xdr:rowOff>
                  </from>
                  <to>
                    <xdr:col>11</xdr:col>
                    <xdr:colOff>106680</xdr:colOff>
                    <xdr:row>23</xdr:row>
                    <xdr:rowOff>68580</xdr:rowOff>
                  </to>
                </anchor>
              </controlPr>
            </control>
          </mc:Choice>
        </mc:AlternateContent>
        <mc:AlternateContent xmlns:mc="http://schemas.openxmlformats.org/markup-compatibility/2006">
          <mc:Choice Requires="x14">
            <control shapeId="4199" r:id="rId26" name="chk_屋上及び屋根_改善予定_無">
              <controlPr defaultSize="0" autoFill="0" autoLine="0" autoPict="0">
                <anchor moveWithCells="1">
                  <from>
                    <xdr:col>10</xdr:col>
                    <xdr:colOff>0</xdr:colOff>
                    <xdr:row>22</xdr:row>
                    <xdr:rowOff>144780</xdr:rowOff>
                  </from>
                  <to>
                    <xdr:col>11</xdr:col>
                    <xdr:colOff>106680</xdr:colOff>
                    <xdr:row>24</xdr:row>
                    <xdr:rowOff>45720</xdr:rowOff>
                  </to>
                </anchor>
              </controlPr>
            </control>
          </mc:Choice>
        </mc:AlternateContent>
        <mc:AlternateContent xmlns:mc="http://schemas.openxmlformats.org/markup-compatibility/2006">
          <mc:Choice Requires="x14">
            <control shapeId="4200" r:id="rId27" name="chk_建築物の内部_要是正">
              <controlPr defaultSize="0" autoFill="0" autoLine="0" autoPict="0">
                <anchor moveWithCells="1">
                  <from>
                    <xdr:col>10</xdr:col>
                    <xdr:colOff>0</xdr:colOff>
                    <xdr:row>24</xdr:row>
                    <xdr:rowOff>144780</xdr:rowOff>
                  </from>
                  <to>
                    <xdr:col>11</xdr:col>
                    <xdr:colOff>106680</xdr:colOff>
                    <xdr:row>26</xdr:row>
                    <xdr:rowOff>45720</xdr:rowOff>
                  </to>
                </anchor>
              </controlPr>
            </control>
          </mc:Choice>
        </mc:AlternateContent>
        <mc:AlternateContent xmlns:mc="http://schemas.openxmlformats.org/markup-compatibility/2006">
          <mc:Choice Requires="x14">
            <control shapeId="4201" r:id="rId28" name="chk_建築物の内部_既存不適格">
              <controlPr defaultSize="0" autoFill="0" autoLine="0" autoPict="0">
                <anchor moveWithCells="1">
                  <from>
                    <xdr:col>18</xdr:col>
                    <xdr:colOff>0</xdr:colOff>
                    <xdr:row>24</xdr:row>
                    <xdr:rowOff>144780</xdr:rowOff>
                  </from>
                  <to>
                    <xdr:col>19</xdr:col>
                    <xdr:colOff>91440</xdr:colOff>
                    <xdr:row>26</xdr:row>
                    <xdr:rowOff>45720</xdr:rowOff>
                  </to>
                </anchor>
              </controlPr>
            </control>
          </mc:Choice>
        </mc:AlternateContent>
        <mc:AlternateContent xmlns:mc="http://schemas.openxmlformats.org/markup-compatibility/2006">
          <mc:Choice Requires="x14">
            <control shapeId="4202" r:id="rId29" name="chk_建築物の内部_特記あり">
              <controlPr defaultSize="0" autoFill="0" autoLine="0" autoPict="0">
                <anchor moveWithCells="1">
                  <from>
                    <xdr:col>24</xdr:col>
                    <xdr:colOff>0</xdr:colOff>
                    <xdr:row>24</xdr:row>
                    <xdr:rowOff>144780</xdr:rowOff>
                  </from>
                  <to>
                    <xdr:col>25</xdr:col>
                    <xdr:colOff>99060</xdr:colOff>
                    <xdr:row>26</xdr:row>
                    <xdr:rowOff>45720</xdr:rowOff>
                  </to>
                </anchor>
              </controlPr>
            </control>
          </mc:Choice>
        </mc:AlternateContent>
        <mc:AlternateContent xmlns:mc="http://schemas.openxmlformats.org/markup-compatibility/2006">
          <mc:Choice Requires="x14">
            <control shapeId="4203" r:id="rId30" name="chk_建築物の内部_指摘なし">
              <controlPr defaultSize="0" autoFill="0" autoLine="0" autoPict="0">
                <anchor moveWithCells="1">
                  <from>
                    <xdr:col>32</xdr:col>
                    <xdr:colOff>0</xdr:colOff>
                    <xdr:row>24</xdr:row>
                    <xdr:rowOff>144780</xdr:rowOff>
                  </from>
                  <to>
                    <xdr:col>33</xdr:col>
                    <xdr:colOff>106680</xdr:colOff>
                    <xdr:row>26</xdr:row>
                    <xdr:rowOff>45720</xdr:rowOff>
                  </to>
                </anchor>
              </controlPr>
            </control>
          </mc:Choice>
        </mc:AlternateContent>
        <mc:AlternateContent xmlns:mc="http://schemas.openxmlformats.org/markup-compatibility/2006">
          <mc:Choice Requires="x14">
            <control shapeId="4204" r:id="rId31" name="chk_建築物の内部_改善予定_有">
              <controlPr defaultSize="0" autoFill="0" autoLine="0" autoPict="0">
                <anchor moveWithCells="1">
                  <from>
                    <xdr:col>10</xdr:col>
                    <xdr:colOff>0</xdr:colOff>
                    <xdr:row>26</xdr:row>
                    <xdr:rowOff>289560</xdr:rowOff>
                  </from>
                  <to>
                    <xdr:col>11</xdr:col>
                    <xdr:colOff>106680</xdr:colOff>
                    <xdr:row>28</xdr:row>
                    <xdr:rowOff>76200</xdr:rowOff>
                  </to>
                </anchor>
              </controlPr>
            </control>
          </mc:Choice>
        </mc:AlternateContent>
        <mc:AlternateContent xmlns:mc="http://schemas.openxmlformats.org/markup-compatibility/2006">
          <mc:Choice Requires="x14">
            <control shapeId="4205" r:id="rId32" name="chk_建築物の内部_改善予定_無">
              <controlPr defaultSize="0" autoFill="0" autoLine="0" autoPict="0">
                <anchor moveWithCells="1">
                  <from>
                    <xdr:col>10</xdr:col>
                    <xdr:colOff>0</xdr:colOff>
                    <xdr:row>27</xdr:row>
                    <xdr:rowOff>144780</xdr:rowOff>
                  </from>
                  <to>
                    <xdr:col>11</xdr:col>
                    <xdr:colOff>106680</xdr:colOff>
                    <xdr:row>29</xdr:row>
                    <xdr:rowOff>45720</xdr:rowOff>
                  </to>
                </anchor>
              </controlPr>
            </control>
          </mc:Choice>
        </mc:AlternateContent>
        <mc:AlternateContent xmlns:mc="http://schemas.openxmlformats.org/markup-compatibility/2006">
          <mc:Choice Requires="x14">
            <control shapeId="4206" r:id="rId33" name="chk_避難施設等_要是正">
              <controlPr defaultSize="0" autoFill="0" autoLine="0" autoPict="0">
                <anchor moveWithCells="1">
                  <from>
                    <xdr:col>10</xdr:col>
                    <xdr:colOff>0</xdr:colOff>
                    <xdr:row>29</xdr:row>
                    <xdr:rowOff>144780</xdr:rowOff>
                  </from>
                  <to>
                    <xdr:col>11</xdr:col>
                    <xdr:colOff>106680</xdr:colOff>
                    <xdr:row>31</xdr:row>
                    <xdr:rowOff>45720</xdr:rowOff>
                  </to>
                </anchor>
              </controlPr>
            </control>
          </mc:Choice>
        </mc:AlternateContent>
        <mc:AlternateContent xmlns:mc="http://schemas.openxmlformats.org/markup-compatibility/2006">
          <mc:Choice Requires="x14">
            <control shapeId="4207" r:id="rId34" name="chk_避難施設等_既存不適格">
              <controlPr defaultSize="0" autoFill="0" autoLine="0" autoPict="0">
                <anchor moveWithCells="1">
                  <from>
                    <xdr:col>18</xdr:col>
                    <xdr:colOff>0</xdr:colOff>
                    <xdr:row>29</xdr:row>
                    <xdr:rowOff>144780</xdr:rowOff>
                  </from>
                  <to>
                    <xdr:col>19</xdr:col>
                    <xdr:colOff>91440</xdr:colOff>
                    <xdr:row>31</xdr:row>
                    <xdr:rowOff>45720</xdr:rowOff>
                  </to>
                </anchor>
              </controlPr>
            </control>
          </mc:Choice>
        </mc:AlternateContent>
        <mc:AlternateContent xmlns:mc="http://schemas.openxmlformats.org/markup-compatibility/2006">
          <mc:Choice Requires="x14">
            <control shapeId="4208" r:id="rId35" name="chk_避難施設等_特記あり">
              <controlPr defaultSize="0" autoFill="0" autoLine="0" autoPict="0">
                <anchor moveWithCells="1">
                  <from>
                    <xdr:col>24</xdr:col>
                    <xdr:colOff>0</xdr:colOff>
                    <xdr:row>29</xdr:row>
                    <xdr:rowOff>144780</xdr:rowOff>
                  </from>
                  <to>
                    <xdr:col>25</xdr:col>
                    <xdr:colOff>99060</xdr:colOff>
                    <xdr:row>31</xdr:row>
                    <xdr:rowOff>45720</xdr:rowOff>
                  </to>
                </anchor>
              </controlPr>
            </control>
          </mc:Choice>
        </mc:AlternateContent>
        <mc:AlternateContent xmlns:mc="http://schemas.openxmlformats.org/markup-compatibility/2006">
          <mc:Choice Requires="x14">
            <control shapeId="4209" r:id="rId36" name="chk_避難施設等_指摘なし">
              <controlPr defaultSize="0" autoFill="0" autoLine="0" autoPict="0">
                <anchor moveWithCells="1">
                  <from>
                    <xdr:col>32</xdr:col>
                    <xdr:colOff>0</xdr:colOff>
                    <xdr:row>29</xdr:row>
                    <xdr:rowOff>144780</xdr:rowOff>
                  </from>
                  <to>
                    <xdr:col>33</xdr:col>
                    <xdr:colOff>106680</xdr:colOff>
                    <xdr:row>31</xdr:row>
                    <xdr:rowOff>45720</xdr:rowOff>
                  </to>
                </anchor>
              </controlPr>
            </control>
          </mc:Choice>
        </mc:AlternateContent>
        <mc:AlternateContent xmlns:mc="http://schemas.openxmlformats.org/markup-compatibility/2006">
          <mc:Choice Requires="x14">
            <control shapeId="4210" r:id="rId37" name="chk_避難施設等_改善予定_有">
              <controlPr defaultSize="0" autoFill="0" autoLine="0" autoPict="0">
                <anchor moveWithCells="1">
                  <from>
                    <xdr:col>10</xdr:col>
                    <xdr:colOff>0</xdr:colOff>
                    <xdr:row>31</xdr:row>
                    <xdr:rowOff>289560</xdr:rowOff>
                  </from>
                  <to>
                    <xdr:col>11</xdr:col>
                    <xdr:colOff>106680</xdr:colOff>
                    <xdr:row>33</xdr:row>
                    <xdr:rowOff>76200</xdr:rowOff>
                  </to>
                </anchor>
              </controlPr>
            </control>
          </mc:Choice>
        </mc:AlternateContent>
        <mc:AlternateContent xmlns:mc="http://schemas.openxmlformats.org/markup-compatibility/2006">
          <mc:Choice Requires="x14">
            <control shapeId="4211" r:id="rId38" name="chk_避難施設等_改善予定_無">
              <controlPr defaultSize="0" autoFill="0" autoLine="0" autoPict="0">
                <anchor moveWithCells="1">
                  <from>
                    <xdr:col>10</xdr:col>
                    <xdr:colOff>0</xdr:colOff>
                    <xdr:row>32</xdr:row>
                    <xdr:rowOff>144780</xdr:rowOff>
                  </from>
                  <to>
                    <xdr:col>11</xdr:col>
                    <xdr:colOff>106680</xdr:colOff>
                    <xdr:row>34</xdr:row>
                    <xdr:rowOff>45720</xdr:rowOff>
                  </to>
                </anchor>
              </controlPr>
            </control>
          </mc:Choice>
        </mc:AlternateContent>
        <mc:AlternateContent xmlns:mc="http://schemas.openxmlformats.org/markup-compatibility/2006">
          <mc:Choice Requires="x14">
            <control shapeId="4212" r:id="rId39" name="chk_その他_要是正">
              <controlPr defaultSize="0" autoFill="0" autoLine="0" autoPict="0">
                <anchor moveWithCells="1">
                  <from>
                    <xdr:col>10</xdr:col>
                    <xdr:colOff>0</xdr:colOff>
                    <xdr:row>34</xdr:row>
                    <xdr:rowOff>144780</xdr:rowOff>
                  </from>
                  <to>
                    <xdr:col>11</xdr:col>
                    <xdr:colOff>106680</xdr:colOff>
                    <xdr:row>36</xdr:row>
                    <xdr:rowOff>45720</xdr:rowOff>
                  </to>
                </anchor>
              </controlPr>
            </control>
          </mc:Choice>
        </mc:AlternateContent>
        <mc:AlternateContent xmlns:mc="http://schemas.openxmlformats.org/markup-compatibility/2006">
          <mc:Choice Requires="x14">
            <control shapeId="4213" r:id="rId40" name="chk_その他_既存不適格">
              <controlPr defaultSize="0" autoFill="0" autoLine="0" autoPict="0">
                <anchor moveWithCells="1">
                  <from>
                    <xdr:col>18</xdr:col>
                    <xdr:colOff>0</xdr:colOff>
                    <xdr:row>34</xdr:row>
                    <xdr:rowOff>144780</xdr:rowOff>
                  </from>
                  <to>
                    <xdr:col>19</xdr:col>
                    <xdr:colOff>91440</xdr:colOff>
                    <xdr:row>36</xdr:row>
                    <xdr:rowOff>45720</xdr:rowOff>
                  </to>
                </anchor>
              </controlPr>
            </control>
          </mc:Choice>
        </mc:AlternateContent>
        <mc:AlternateContent xmlns:mc="http://schemas.openxmlformats.org/markup-compatibility/2006">
          <mc:Choice Requires="x14">
            <control shapeId="4214" r:id="rId41" name="chk_その他_特記あり">
              <controlPr defaultSize="0" autoFill="0" autoLine="0" autoPict="0">
                <anchor moveWithCells="1">
                  <from>
                    <xdr:col>24</xdr:col>
                    <xdr:colOff>0</xdr:colOff>
                    <xdr:row>34</xdr:row>
                    <xdr:rowOff>144780</xdr:rowOff>
                  </from>
                  <to>
                    <xdr:col>25</xdr:col>
                    <xdr:colOff>99060</xdr:colOff>
                    <xdr:row>36</xdr:row>
                    <xdr:rowOff>45720</xdr:rowOff>
                  </to>
                </anchor>
              </controlPr>
            </control>
          </mc:Choice>
        </mc:AlternateContent>
        <mc:AlternateContent xmlns:mc="http://schemas.openxmlformats.org/markup-compatibility/2006">
          <mc:Choice Requires="x14">
            <control shapeId="4215" r:id="rId42" name="chk_その他_指摘なし">
              <controlPr defaultSize="0" autoFill="0" autoLine="0" autoPict="0">
                <anchor moveWithCells="1">
                  <from>
                    <xdr:col>32</xdr:col>
                    <xdr:colOff>0</xdr:colOff>
                    <xdr:row>34</xdr:row>
                    <xdr:rowOff>144780</xdr:rowOff>
                  </from>
                  <to>
                    <xdr:col>33</xdr:col>
                    <xdr:colOff>106680</xdr:colOff>
                    <xdr:row>36</xdr:row>
                    <xdr:rowOff>45720</xdr:rowOff>
                  </to>
                </anchor>
              </controlPr>
            </control>
          </mc:Choice>
        </mc:AlternateContent>
        <mc:AlternateContent xmlns:mc="http://schemas.openxmlformats.org/markup-compatibility/2006">
          <mc:Choice Requires="x14">
            <control shapeId="4216" r:id="rId43" name="chk_その他_改善予定_有">
              <controlPr defaultSize="0" autoFill="0" autoLine="0" autoPict="0">
                <anchor moveWithCells="1">
                  <from>
                    <xdr:col>10</xdr:col>
                    <xdr:colOff>0</xdr:colOff>
                    <xdr:row>36</xdr:row>
                    <xdr:rowOff>289560</xdr:rowOff>
                  </from>
                  <to>
                    <xdr:col>11</xdr:col>
                    <xdr:colOff>106680</xdr:colOff>
                    <xdr:row>38</xdr:row>
                    <xdr:rowOff>76200</xdr:rowOff>
                  </to>
                </anchor>
              </controlPr>
            </control>
          </mc:Choice>
        </mc:AlternateContent>
        <mc:AlternateContent xmlns:mc="http://schemas.openxmlformats.org/markup-compatibility/2006">
          <mc:Choice Requires="x14">
            <control shapeId="4217" r:id="rId44" name="chk_その他_改善予定_無">
              <controlPr defaultSize="0" autoFill="0" autoLine="0" autoPict="0">
                <anchor moveWithCells="1">
                  <from>
                    <xdr:col>10</xdr:col>
                    <xdr:colOff>0</xdr:colOff>
                    <xdr:row>37</xdr:row>
                    <xdr:rowOff>144780</xdr:rowOff>
                  </from>
                  <to>
                    <xdr:col>11</xdr:col>
                    <xdr:colOff>106680</xdr:colOff>
                    <xdr:row>39</xdr:row>
                    <xdr:rowOff>45720</xdr:rowOff>
                  </to>
                </anchor>
              </controlPr>
            </control>
          </mc:Choice>
        </mc:AlternateContent>
        <mc:AlternateContent xmlns:mc="http://schemas.openxmlformats.org/markup-compatibility/2006">
          <mc:Choice Requires="x14">
            <control shapeId="4218" r:id="rId45" name="chk_石綿材料_有_飛散防止_無">
              <controlPr defaultSize="0" autoFill="0" autoLine="0" autoPict="0">
                <anchor moveWithCells="1">
                  <from>
                    <xdr:col>11</xdr:col>
                    <xdr:colOff>7620</xdr:colOff>
                    <xdr:row>40</xdr:row>
                    <xdr:rowOff>144780</xdr:rowOff>
                  </from>
                  <to>
                    <xdr:col>12</xdr:col>
                    <xdr:colOff>114300</xdr:colOff>
                    <xdr:row>42</xdr:row>
                    <xdr:rowOff>45720</xdr:rowOff>
                  </to>
                </anchor>
              </controlPr>
            </control>
          </mc:Choice>
        </mc:AlternateContent>
        <mc:AlternateContent xmlns:mc="http://schemas.openxmlformats.org/markup-compatibility/2006">
          <mc:Choice Requires="x14">
            <control shapeId="4219" r:id="rId46" name="chk_石綿材料_有_飛散防止_有">
              <controlPr defaultSize="0" autoFill="0" autoLine="0" autoPict="0">
                <anchor moveWithCells="1">
                  <from>
                    <xdr:col>11</xdr:col>
                    <xdr:colOff>7620</xdr:colOff>
                    <xdr:row>41</xdr:row>
                    <xdr:rowOff>144780</xdr:rowOff>
                  </from>
                  <to>
                    <xdr:col>12</xdr:col>
                    <xdr:colOff>114300</xdr:colOff>
                    <xdr:row>43</xdr:row>
                    <xdr:rowOff>45720</xdr:rowOff>
                  </to>
                </anchor>
              </controlPr>
            </control>
          </mc:Choice>
        </mc:AlternateContent>
        <mc:AlternateContent xmlns:mc="http://schemas.openxmlformats.org/markup-compatibility/2006">
          <mc:Choice Requires="x14">
            <control shapeId="4220" r:id="rId47" name="chk_石綿材料_無">
              <controlPr defaultSize="0" autoFill="0" autoLine="0" autoPict="0">
                <anchor moveWithCells="1">
                  <from>
                    <xdr:col>11</xdr:col>
                    <xdr:colOff>7620</xdr:colOff>
                    <xdr:row>42</xdr:row>
                    <xdr:rowOff>144780</xdr:rowOff>
                  </from>
                  <to>
                    <xdr:col>12</xdr:col>
                    <xdr:colOff>114300</xdr:colOff>
                    <xdr:row>44</xdr:row>
                    <xdr:rowOff>45720</xdr:rowOff>
                  </to>
                </anchor>
              </controlPr>
            </control>
          </mc:Choice>
        </mc:AlternateContent>
        <mc:AlternateContent xmlns:mc="http://schemas.openxmlformats.org/markup-compatibility/2006">
          <mc:Choice Requires="x14">
            <control shapeId="4221" r:id="rId48" name="chk_石綿措置予定_有">
              <controlPr defaultSize="0" autoFill="0" autoLine="0" autoPict="0">
                <anchor moveWithCells="1">
                  <from>
                    <xdr:col>11</xdr:col>
                    <xdr:colOff>7620</xdr:colOff>
                    <xdr:row>43</xdr:row>
                    <xdr:rowOff>144780</xdr:rowOff>
                  </from>
                  <to>
                    <xdr:col>12</xdr:col>
                    <xdr:colOff>106680</xdr:colOff>
                    <xdr:row>45</xdr:row>
                    <xdr:rowOff>45720</xdr:rowOff>
                  </to>
                </anchor>
              </controlPr>
            </control>
          </mc:Choice>
        </mc:AlternateContent>
        <mc:AlternateContent xmlns:mc="http://schemas.openxmlformats.org/markup-compatibility/2006">
          <mc:Choice Requires="x14">
            <control shapeId="4222" r:id="rId49" name="chk_石綿措置予定_無">
              <controlPr defaultSize="0" autoFill="0" autoLine="0" autoPict="0">
                <anchor moveWithCells="1">
                  <from>
                    <xdr:col>11</xdr:col>
                    <xdr:colOff>7620</xdr:colOff>
                    <xdr:row>44</xdr:row>
                    <xdr:rowOff>144780</xdr:rowOff>
                  </from>
                  <to>
                    <xdr:col>12</xdr:col>
                    <xdr:colOff>106680</xdr:colOff>
                    <xdr:row>46</xdr:row>
                    <xdr:rowOff>45720</xdr:rowOff>
                  </to>
                </anchor>
              </controlPr>
            </control>
          </mc:Choice>
        </mc:AlternateContent>
        <mc:AlternateContent xmlns:mc="http://schemas.openxmlformats.org/markup-compatibility/2006">
          <mc:Choice Requires="x14">
            <control shapeId="4223" r:id="rId50" name="chk_耐震診断_有">
              <controlPr defaultSize="0" autoFill="0" autoLine="0" autoPict="0">
                <anchor moveWithCells="1">
                  <from>
                    <xdr:col>12</xdr:col>
                    <xdr:colOff>22860</xdr:colOff>
                    <xdr:row>46</xdr:row>
                    <xdr:rowOff>144780</xdr:rowOff>
                  </from>
                  <to>
                    <xdr:col>13</xdr:col>
                    <xdr:colOff>114300</xdr:colOff>
                    <xdr:row>48</xdr:row>
                    <xdr:rowOff>45720</xdr:rowOff>
                  </to>
                </anchor>
              </controlPr>
            </control>
          </mc:Choice>
        </mc:AlternateContent>
        <mc:AlternateContent xmlns:mc="http://schemas.openxmlformats.org/markup-compatibility/2006">
          <mc:Choice Requires="x14">
            <control shapeId="4224" r:id="rId51" name="chk_耐震診断_耐震性_有">
              <controlPr defaultSize="0" autoFill="0" autoLine="0" autoPict="0">
                <anchor moveWithCells="1">
                  <from>
                    <xdr:col>19</xdr:col>
                    <xdr:colOff>7620</xdr:colOff>
                    <xdr:row>46</xdr:row>
                    <xdr:rowOff>144780</xdr:rowOff>
                  </from>
                  <to>
                    <xdr:col>20</xdr:col>
                    <xdr:colOff>106680</xdr:colOff>
                    <xdr:row>48</xdr:row>
                    <xdr:rowOff>45720</xdr:rowOff>
                  </to>
                </anchor>
              </controlPr>
            </control>
          </mc:Choice>
        </mc:AlternateContent>
        <mc:AlternateContent xmlns:mc="http://schemas.openxmlformats.org/markup-compatibility/2006">
          <mc:Choice Requires="x14">
            <control shapeId="4225" r:id="rId52" name="chk_耐震診断_耐震性_無">
              <controlPr defaultSize="0" autoFill="0" autoLine="0" autoPict="0">
                <anchor moveWithCells="1">
                  <from>
                    <xdr:col>22</xdr:col>
                    <xdr:colOff>7620</xdr:colOff>
                    <xdr:row>46</xdr:row>
                    <xdr:rowOff>144780</xdr:rowOff>
                  </from>
                  <to>
                    <xdr:col>23</xdr:col>
                    <xdr:colOff>114300</xdr:colOff>
                    <xdr:row>48</xdr:row>
                    <xdr:rowOff>45720</xdr:rowOff>
                  </to>
                </anchor>
              </controlPr>
            </control>
          </mc:Choice>
        </mc:AlternateContent>
        <mc:AlternateContent xmlns:mc="http://schemas.openxmlformats.org/markup-compatibility/2006">
          <mc:Choice Requires="x14">
            <control shapeId="4226" r:id="rId53" name="chk_耐震診断_耐震性_不明">
              <controlPr defaultSize="0" autoFill="0" autoLine="0" autoPict="0">
                <anchor moveWithCells="1">
                  <from>
                    <xdr:col>25</xdr:col>
                    <xdr:colOff>7620</xdr:colOff>
                    <xdr:row>46</xdr:row>
                    <xdr:rowOff>144780</xdr:rowOff>
                  </from>
                  <to>
                    <xdr:col>26</xdr:col>
                    <xdr:colOff>114300</xdr:colOff>
                    <xdr:row>48</xdr:row>
                    <xdr:rowOff>45720</xdr:rowOff>
                  </to>
                </anchor>
              </controlPr>
            </control>
          </mc:Choice>
        </mc:AlternateContent>
        <mc:AlternateContent xmlns:mc="http://schemas.openxmlformats.org/markup-compatibility/2006">
          <mc:Choice Requires="x14">
            <control shapeId="4227" r:id="rId54" name="chk_耐震診断_無">
              <controlPr defaultSize="0" autoFill="0" autoLine="0" autoPict="0">
                <anchor moveWithCells="1">
                  <from>
                    <xdr:col>12</xdr:col>
                    <xdr:colOff>22860</xdr:colOff>
                    <xdr:row>47</xdr:row>
                    <xdr:rowOff>144780</xdr:rowOff>
                  </from>
                  <to>
                    <xdr:col>13</xdr:col>
                    <xdr:colOff>114300</xdr:colOff>
                    <xdr:row>49</xdr:row>
                    <xdr:rowOff>45720</xdr:rowOff>
                  </to>
                </anchor>
              </controlPr>
            </control>
          </mc:Choice>
        </mc:AlternateContent>
        <mc:AlternateContent xmlns:mc="http://schemas.openxmlformats.org/markup-compatibility/2006">
          <mc:Choice Requires="x14">
            <control shapeId="4229" r:id="rId55" name="chk_耐震改修_有">
              <controlPr defaultSize="0" autoFill="0" autoLine="0" autoPict="0">
                <anchor moveWithCells="1">
                  <from>
                    <xdr:col>12</xdr:col>
                    <xdr:colOff>22860</xdr:colOff>
                    <xdr:row>48</xdr:row>
                    <xdr:rowOff>144780</xdr:rowOff>
                  </from>
                  <to>
                    <xdr:col>13</xdr:col>
                    <xdr:colOff>114300</xdr:colOff>
                    <xdr:row>50</xdr:row>
                    <xdr:rowOff>45720</xdr:rowOff>
                  </to>
                </anchor>
              </controlPr>
            </control>
          </mc:Choice>
        </mc:AlternateContent>
        <mc:AlternateContent xmlns:mc="http://schemas.openxmlformats.org/markup-compatibility/2006">
          <mc:Choice Requires="x14">
            <control shapeId="4230" r:id="rId56" name="chk_耐震改修_無">
              <controlPr defaultSize="0" autoFill="0" autoLine="0" autoPict="0">
                <anchor moveWithCells="1">
                  <from>
                    <xdr:col>15</xdr:col>
                    <xdr:colOff>7620</xdr:colOff>
                    <xdr:row>48</xdr:row>
                    <xdr:rowOff>144780</xdr:rowOff>
                  </from>
                  <to>
                    <xdr:col>16</xdr:col>
                    <xdr:colOff>114300</xdr:colOff>
                    <xdr:row>50</xdr:row>
                    <xdr:rowOff>45720</xdr:rowOff>
                  </to>
                </anchor>
              </controlPr>
            </control>
          </mc:Choice>
        </mc:AlternateContent>
        <mc:AlternateContent xmlns:mc="http://schemas.openxmlformats.org/markup-compatibility/2006">
          <mc:Choice Requires="x14">
            <control shapeId="4231" r:id="rId57" name="chk_耐震改修_対象外">
              <controlPr defaultSize="0" autoFill="0" autoLine="0" autoPict="0">
                <anchor moveWithCells="1">
                  <from>
                    <xdr:col>28</xdr:col>
                    <xdr:colOff>7620</xdr:colOff>
                    <xdr:row>48</xdr:row>
                    <xdr:rowOff>144780</xdr:rowOff>
                  </from>
                  <to>
                    <xdr:col>29</xdr:col>
                    <xdr:colOff>114300</xdr:colOff>
                    <xdr:row>50</xdr:row>
                    <xdr:rowOff>45720</xdr:rowOff>
                  </to>
                </anchor>
              </controlPr>
            </control>
          </mc:Choice>
        </mc:AlternateContent>
        <mc:AlternateContent xmlns:mc="http://schemas.openxmlformats.org/markup-compatibility/2006">
          <mc:Choice Requires="x14">
            <control shapeId="4232" r:id="rId58" name="chk_不具合等_有">
              <controlPr defaultSize="0" autoFill="0" autoLine="0" autoPict="0">
                <anchor moveWithCells="1">
                  <from>
                    <xdr:col>10</xdr:col>
                    <xdr:colOff>30480</xdr:colOff>
                    <xdr:row>50</xdr:row>
                    <xdr:rowOff>144780</xdr:rowOff>
                  </from>
                  <to>
                    <xdr:col>11</xdr:col>
                    <xdr:colOff>137160</xdr:colOff>
                    <xdr:row>52</xdr:row>
                    <xdr:rowOff>45720</xdr:rowOff>
                  </to>
                </anchor>
              </controlPr>
            </control>
          </mc:Choice>
        </mc:AlternateContent>
        <mc:AlternateContent xmlns:mc="http://schemas.openxmlformats.org/markup-compatibility/2006">
          <mc:Choice Requires="x14">
            <control shapeId="4233" r:id="rId59" name="chk_不具合等_無">
              <controlPr defaultSize="0" autoFill="0" autoLine="0" autoPict="0">
                <anchor moveWithCells="1">
                  <from>
                    <xdr:col>13</xdr:col>
                    <xdr:colOff>22860</xdr:colOff>
                    <xdr:row>50</xdr:row>
                    <xdr:rowOff>144780</xdr:rowOff>
                  </from>
                  <to>
                    <xdr:col>14</xdr:col>
                    <xdr:colOff>121920</xdr:colOff>
                    <xdr:row>52</xdr:row>
                    <xdr:rowOff>45720</xdr:rowOff>
                  </to>
                </anchor>
              </controlPr>
            </control>
          </mc:Choice>
        </mc:AlternateContent>
        <mc:AlternateContent xmlns:mc="http://schemas.openxmlformats.org/markup-compatibility/2006">
          <mc:Choice Requires="x14">
            <control shapeId="4234" r:id="rId60" name="chk_不具合等の記録_有">
              <controlPr defaultSize="0" autoFill="0" autoLine="0" autoPict="0">
                <anchor moveWithCells="1">
                  <from>
                    <xdr:col>10</xdr:col>
                    <xdr:colOff>30480</xdr:colOff>
                    <xdr:row>51</xdr:row>
                    <xdr:rowOff>144780</xdr:rowOff>
                  </from>
                  <to>
                    <xdr:col>11</xdr:col>
                    <xdr:colOff>137160</xdr:colOff>
                    <xdr:row>53</xdr:row>
                    <xdr:rowOff>45720</xdr:rowOff>
                  </to>
                </anchor>
              </controlPr>
            </control>
          </mc:Choice>
        </mc:AlternateContent>
        <mc:AlternateContent xmlns:mc="http://schemas.openxmlformats.org/markup-compatibility/2006">
          <mc:Choice Requires="x14">
            <control shapeId="4235" r:id="rId61" name="chk_不具合等の記録_無">
              <controlPr defaultSize="0" autoFill="0" autoLine="0" autoPict="0">
                <anchor moveWithCells="1">
                  <from>
                    <xdr:col>13</xdr:col>
                    <xdr:colOff>22860</xdr:colOff>
                    <xdr:row>51</xdr:row>
                    <xdr:rowOff>144780</xdr:rowOff>
                  </from>
                  <to>
                    <xdr:col>14</xdr:col>
                    <xdr:colOff>121920</xdr:colOff>
                    <xdr:row>53</xdr:row>
                    <xdr:rowOff>45720</xdr:rowOff>
                  </to>
                </anchor>
              </controlPr>
            </control>
          </mc:Choice>
        </mc:AlternateContent>
        <mc:AlternateContent xmlns:mc="http://schemas.openxmlformats.org/markup-compatibility/2006">
          <mc:Choice Requires="x14">
            <control shapeId="4236" r:id="rId62" name="chk_改善の状況_実施済">
              <controlPr defaultSize="0" autoFill="0" autoLine="0" autoPict="0">
                <anchor moveWithCells="1">
                  <from>
                    <xdr:col>10</xdr:col>
                    <xdr:colOff>30480</xdr:colOff>
                    <xdr:row>52</xdr:row>
                    <xdr:rowOff>144780</xdr:rowOff>
                  </from>
                  <to>
                    <xdr:col>11</xdr:col>
                    <xdr:colOff>137160</xdr:colOff>
                    <xdr:row>54</xdr:row>
                    <xdr:rowOff>45720</xdr:rowOff>
                  </to>
                </anchor>
              </controlPr>
            </control>
          </mc:Choice>
        </mc:AlternateContent>
        <mc:AlternateContent xmlns:mc="http://schemas.openxmlformats.org/markup-compatibility/2006">
          <mc:Choice Requires="x14">
            <control shapeId="4237" r:id="rId63" name="chk_改善の状況_改善予定">
              <controlPr defaultSize="0" autoFill="0" autoLine="0" autoPict="0">
                <anchor moveWithCells="1">
                  <from>
                    <xdr:col>15</xdr:col>
                    <xdr:colOff>22860</xdr:colOff>
                    <xdr:row>52</xdr:row>
                    <xdr:rowOff>137160</xdr:rowOff>
                  </from>
                  <to>
                    <xdr:col>16</xdr:col>
                    <xdr:colOff>121920</xdr:colOff>
                    <xdr:row>54</xdr:row>
                    <xdr:rowOff>38100</xdr:rowOff>
                  </to>
                </anchor>
              </controlPr>
            </control>
          </mc:Choice>
        </mc:AlternateContent>
        <mc:AlternateContent xmlns:mc="http://schemas.openxmlformats.org/markup-compatibility/2006">
          <mc:Choice Requires="x14">
            <control shapeId="4238" r:id="rId64" name="chk_改善の状況_予定なし">
              <controlPr defaultSize="0" autoFill="0" autoLine="0" autoPict="0">
                <anchor moveWithCells="1">
                  <from>
                    <xdr:col>10</xdr:col>
                    <xdr:colOff>30480</xdr:colOff>
                    <xdr:row>53</xdr:row>
                    <xdr:rowOff>144780</xdr:rowOff>
                  </from>
                  <to>
                    <xdr:col>11</xdr:col>
                    <xdr:colOff>137160</xdr:colOff>
                    <xdr:row>55</xdr:row>
                    <xdr:rowOff>45720</xdr:rowOff>
                  </to>
                </anchor>
              </controlPr>
            </control>
          </mc:Choice>
        </mc:AlternateContent>
        <mc:AlternateContent xmlns:mc="http://schemas.openxmlformats.org/markup-compatibility/2006">
          <mc:Choice Requires="x14">
            <control shapeId="4246" r:id="rId65" name="chk_建築設備の検査_対象外">
              <controlPr defaultSize="0" autoFill="0" autoLine="0" autoPict="0">
                <anchor moveWithCells="1">
                  <from>
                    <xdr:col>34</xdr:col>
                    <xdr:colOff>190500</xdr:colOff>
                    <xdr:row>6</xdr:row>
                    <xdr:rowOff>45720</xdr:rowOff>
                  </from>
                  <to>
                    <xdr:col>36</xdr:col>
                    <xdr:colOff>99060</xdr:colOff>
                    <xdr:row>6</xdr:row>
                    <xdr:rowOff>190500</xdr:rowOff>
                  </to>
                </anchor>
              </controlPr>
            </control>
          </mc:Choice>
        </mc:AlternateContent>
        <mc:AlternateContent xmlns:mc="http://schemas.openxmlformats.org/markup-compatibility/2006">
          <mc:Choice Requires="x14">
            <control shapeId="4247" r:id="rId66" name="chk_昇降機等の検査_対象外">
              <controlPr defaultSize="0" autoFill="0" autoLine="0" autoPict="0">
                <anchor moveWithCells="1">
                  <from>
                    <xdr:col>34</xdr:col>
                    <xdr:colOff>190500</xdr:colOff>
                    <xdr:row>7</xdr:row>
                    <xdr:rowOff>45720</xdr:rowOff>
                  </from>
                  <to>
                    <xdr:col>36</xdr:col>
                    <xdr:colOff>99060</xdr:colOff>
                    <xdr:row>7</xdr:row>
                    <xdr:rowOff>190500</xdr:rowOff>
                  </to>
                </anchor>
              </controlPr>
            </control>
          </mc:Choice>
        </mc:AlternateContent>
        <mc:AlternateContent xmlns:mc="http://schemas.openxmlformats.org/markup-compatibility/2006">
          <mc:Choice Requires="x14">
            <control shapeId="4248" r:id="rId67" name="chk_防火設備の検査_対象外">
              <controlPr defaultSize="0" autoFill="0" autoLine="0" autoPict="0">
                <anchor moveWithCells="1">
                  <from>
                    <xdr:col>34</xdr:col>
                    <xdr:colOff>190500</xdr:colOff>
                    <xdr:row>5</xdr:row>
                    <xdr:rowOff>45720</xdr:rowOff>
                  </from>
                  <to>
                    <xdr:col>36</xdr:col>
                    <xdr:colOff>99060</xdr:colOff>
                    <xdr:row>5</xdr:row>
                    <xdr:rowOff>190500</xdr:rowOff>
                  </to>
                </anchor>
              </controlPr>
            </control>
          </mc:Choice>
        </mc:AlternateContent>
        <mc:AlternateContent xmlns:mc="http://schemas.openxmlformats.org/markup-compatibility/2006">
          <mc:Choice Requires="x14">
            <control shapeId="4255" r:id="rId68" name="chk_前回の調査_実施">
              <controlPr defaultSize="0" autoFill="0" autoLine="0" autoPict="0">
                <anchor moveWithCells="1">
                  <from>
                    <xdr:col>9</xdr:col>
                    <xdr:colOff>137160</xdr:colOff>
                    <xdr:row>4</xdr:row>
                    <xdr:rowOff>45720</xdr:rowOff>
                  </from>
                  <to>
                    <xdr:col>11</xdr:col>
                    <xdr:colOff>38100</xdr:colOff>
                    <xdr:row>4</xdr:row>
                    <xdr:rowOff>190500</xdr:rowOff>
                  </to>
                </anchor>
              </controlPr>
            </control>
          </mc:Choice>
        </mc:AlternateContent>
        <mc:AlternateContent xmlns:mc="http://schemas.openxmlformats.org/markup-compatibility/2006">
          <mc:Choice Requires="x14">
            <control shapeId="4256" r:id="rId69" name="chk_防火設備の検査_実施">
              <controlPr defaultSize="0" autoFill="0" autoLine="0" autoPict="0">
                <anchor moveWithCells="1">
                  <from>
                    <xdr:col>9</xdr:col>
                    <xdr:colOff>137160</xdr:colOff>
                    <xdr:row>5</xdr:row>
                    <xdr:rowOff>45720</xdr:rowOff>
                  </from>
                  <to>
                    <xdr:col>11</xdr:col>
                    <xdr:colOff>38100</xdr:colOff>
                    <xdr:row>5</xdr:row>
                    <xdr:rowOff>190500</xdr:rowOff>
                  </to>
                </anchor>
              </controlPr>
            </control>
          </mc:Choice>
        </mc:AlternateContent>
        <mc:AlternateContent xmlns:mc="http://schemas.openxmlformats.org/markup-compatibility/2006">
          <mc:Choice Requires="x14">
            <control shapeId="4257" r:id="rId70" name="chk_建築設備の検査_実施">
              <controlPr defaultSize="0" autoFill="0" autoLine="0" autoPict="0">
                <anchor moveWithCells="1">
                  <from>
                    <xdr:col>9</xdr:col>
                    <xdr:colOff>137160</xdr:colOff>
                    <xdr:row>6</xdr:row>
                    <xdr:rowOff>45720</xdr:rowOff>
                  </from>
                  <to>
                    <xdr:col>11</xdr:col>
                    <xdr:colOff>38100</xdr:colOff>
                    <xdr:row>6</xdr:row>
                    <xdr:rowOff>190500</xdr:rowOff>
                  </to>
                </anchor>
              </controlPr>
            </control>
          </mc:Choice>
        </mc:AlternateContent>
        <mc:AlternateContent xmlns:mc="http://schemas.openxmlformats.org/markup-compatibility/2006">
          <mc:Choice Requires="x14">
            <control shapeId="4260" r:id="rId71" name="chk_防火設備の検査_未実施">
              <controlPr defaultSize="0" autoFill="0" autoLine="0" autoPict="0">
                <anchor moveWithCells="1">
                  <from>
                    <xdr:col>22</xdr:col>
                    <xdr:colOff>0</xdr:colOff>
                    <xdr:row>5</xdr:row>
                    <xdr:rowOff>45720</xdr:rowOff>
                  </from>
                  <to>
                    <xdr:col>23</xdr:col>
                    <xdr:colOff>106680</xdr:colOff>
                    <xdr:row>5</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M44"/>
  <sheetViews>
    <sheetView tabSelected="1" view="pageBreakPreview" zoomScaleNormal="100" workbookViewId="0"/>
  </sheetViews>
  <sheetFormatPr defaultColWidth="9" defaultRowHeight="12"/>
  <cols>
    <col min="1" max="1" width="1.21875" style="3" customWidth="1"/>
    <col min="2" max="2" width="13.6640625" style="5" customWidth="1"/>
    <col min="3" max="3" width="24.109375" style="9" customWidth="1"/>
    <col min="4" max="4" width="17.109375" style="9" customWidth="1"/>
    <col min="5" max="5" width="13.6640625" style="9" customWidth="1"/>
    <col min="6" max="6" width="22.6640625" style="9" customWidth="1"/>
    <col min="7" max="7" width="1.21875" style="9" customWidth="1"/>
    <col min="8" max="16384" width="9" style="9"/>
  </cols>
  <sheetData>
    <row r="1" spans="1:13" ht="18.75" customHeight="1">
      <c r="B1" s="391" t="s">
        <v>179</v>
      </c>
      <c r="C1" s="391"/>
      <c r="D1" s="391"/>
      <c r="E1" s="391"/>
      <c r="F1" s="391"/>
    </row>
    <row r="2" spans="1:13" s="160" customFormat="1" ht="13.5" customHeight="1">
      <c r="A2" s="3"/>
      <c r="B2" s="17" t="s">
        <v>205</v>
      </c>
      <c r="C2" s="159"/>
      <c r="D2" s="159"/>
      <c r="E2" s="159"/>
      <c r="F2" s="159"/>
    </row>
    <row r="3" spans="1:13" ht="11.25" customHeight="1">
      <c r="B3" s="9"/>
      <c r="C3" s="161"/>
      <c r="D3" s="88"/>
      <c r="E3" s="161"/>
      <c r="F3" s="162"/>
    </row>
    <row r="4" spans="1:13" ht="30" customHeight="1">
      <c r="B4" s="163" t="s">
        <v>206</v>
      </c>
      <c r="C4" s="164" t="s">
        <v>207</v>
      </c>
      <c r="D4" s="164" t="s">
        <v>208</v>
      </c>
      <c r="E4" s="165" t="s">
        <v>215</v>
      </c>
      <c r="F4" s="164" t="s">
        <v>209</v>
      </c>
    </row>
    <row r="5" spans="1:13" ht="30" customHeight="1">
      <c r="A5" s="9"/>
      <c r="B5" s="166"/>
      <c r="C5" s="166"/>
      <c r="D5" s="166"/>
      <c r="E5" s="166"/>
      <c r="F5" s="166"/>
    </row>
    <row r="6" spans="1:13" ht="30" customHeight="1">
      <c r="A6" s="9"/>
      <c r="B6" s="166"/>
      <c r="C6" s="166"/>
      <c r="D6" s="166"/>
      <c r="E6" s="166"/>
      <c r="F6" s="166"/>
    </row>
    <row r="7" spans="1:13" ht="30" customHeight="1">
      <c r="A7" s="9"/>
      <c r="B7" s="166"/>
      <c r="C7" s="166"/>
      <c r="D7" s="166"/>
      <c r="E7" s="166"/>
      <c r="F7" s="166"/>
    </row>
    <row r="8" spans="1:13" ht="30" customHeight="1">
      <c r="B8" s="166"/>
      <c r="C8" s="166"/>
      <c r="D8" s="166"/>
      <c r="E8" s="166"/>
      <c r="F8" s="166"/>
    </row>
    <row r="9" spans="1:13" ht="30" customHeight="1">
      <c r="B9" s="166"/>
      <c r="C9" s="166"/>
      <c r="D9" s="166"/>
      <c r="E9" s="166"/>
      <c r="F9" s="166"/>
    </row>
    <row r="10" spans="1:13" ht="30" customHeight="1">
      <c r="A10" s="9"/>
      <c r="B10" s="166"/>
      <c r="C10" s="166"/>
      <c r="D10" s="166"/>
      <c r="E10" s="166"/>
      <c r="F10" s="166"/>
    </row>
    <row r="11" spans="1:13" ht="20.100000000000001" customHeight="1">
      <c r="A11" s="9"/>
      <c r="B11" s="12"/>
      <c r="C11" s="30"/>
      <c r="D11" s="30"/>
      <c r="E11" s="30"/>
      <c r="F11" s="30"/>
    </row>
    <row r="12" spans="1:13" s="3" customFormat="1" ht="20.100000000000001" customHeight="1">
      <c r="B12" s="5" t="s">
        <v>224</v>
      </c>
      <c r="C12" s="5"/>
      <c r="D12" s="5"/>
    </row>
    <row r="13" spans="1:13" s="3" customFormat="1" ht="20.100000000000001" customHeight="1">
      <c r="B13" s="167" t="s">
        <v>116</v>
      </c>
      <c r="D13" s="167"/>
      <c r="E13" s="167"/>
      <c r="F13" s="167"/>
      <c r="G13" s="167"/>
      <c r="H13" s="168"/>
      <c r="I13" s="168"/>
      <c r="J13" s="168"/>
      <c r="K13" s="168"/>
      <c r="L13" s="168"/>
      <c r="M13" s="168"/>
    </row>
    <row r="14" spans="1:13" s="3" customFormat="1" ht="20.100000000000001" customHeight="1">
      <c r="B14" s="167" t="s">
        <v>138</v>
      </c>
      <c r="D14" s="167"/>
      <c r="E14" s="168"/>
      <c r="F14" s="168"/>
      <c r="G14" s="167"/>
      <c r="H14" s="168"/>
      <c r="I14" s="168"/>
      <c r="J14" s="168"/>
      <c r="K14" s="168"/>
      <c r="L14" s="168"/>
      <c r="M14" s="168"/>
    </row>
    <row r="15" spans="1:13" s="3" customFormat="1" ht="20.100000000000001" customHeight="1">
      <c r="B15" s="167" t="s">
        <v>117</v>
      </c>
      <c r="D15" s="167"/>
      <c r="E15" s="168"/>
      <c r="F15" s="168"/>
      <c r="G15" s="168"/>
      <c r="H15" s="168"/>
      <c r="I15" s="168"/>
      <c r="J15" s="168"/>
      <c r="K15" s="168"/>
      <c r="L15" s="168"/>
      <c r="M15" s="168"/>
    </row>
    <row r="16" spans="1:13" s="3" customFormat="1" ht="20.100000000000001" customHeight="1">
      <c r="B16" s="167" t="s">
        <v>225</v>
      </c>
      <c r="D16" s="167"/>
      <c r="E16" s="168"/>
      <c r="F16" s="168"/>
      <c r="G16" s="168"/>
      <c r="H16" s="168"/>
      <c r="I16" s="168"/>
      <c r="J16" s="168"/>
      <c r="K16" s="168"/>
      <c r="L16" s="168"/>
      <c r="M16" s="168"/>
    </row>
    <row r="17" spans="2:13" ht="20.100000000000001" customHeight="1">
      <c r="B17" s="169"/>
      <c r="D17" s="169"/>
      <c r="E17" s="103"/>
      <c r="F17" s="103"/>
      <c r="G17" s="103"/>
      <c r="H17" s="103"/>
      <c r="I17" s="103"/>
      <c r="J17" s="103"/>
      <c r="K17" s="103"/>
      <c r="L17" s="103"/>
      <c r="M17" s="103"/>
    </row>
    <row r="18" spans="2:13" ht="20.100000000000001" customHeight="1">
      <c r="B18" s="169"/>
      <c r="D18" s="169"/>
      <c r="E18" s="103"/>
      <c r="F18" s="103"/>
      <c r="G18" s="103"/>
      <c r="H18" s="103"/>
      <c r="I18" s="103"/>
      <c r="J18" s="103"/>
      <c r="K18" s="103"/>
      <c r="L18" s="103"/>
      <c r="M18" s="103"/>
    </row>
    <row r="19" spans="2:13" ht="20.100000000000001" customHeight="1">
      <c r="B19" s="169"/>
      <c r="D19" s="169"/>
      <c r="E19" s="103"/>
      <c r="F19" s="103"/>
      <c r="G19" s="103"/>
      <c r="H19" s="103"/>
      <c r="I19" s="103"/>
      <c r="J19" s="103"/>
      <c r="K19" s="103"/>
      <c r="L19" s="103"/>
      <c r="M19" s="103"/>
    </row>
    <row r="20" spans="2:13" ht="20.100000000000001" customHeight="1">
      <c r="B20" s="169"/>
      <c r="D20" s="169"/>
      <c r="E20" s="103"/>
      <c r="F20" s="103"/>
      <c r="G20" s="103"/>
      <c r="H20" s="103"/>
      <c r="I20" s="103"/>
      <c r="J20" s="103"/>
      <c r="K20" s="103"/>
      <c r="L20" s="103"/>
      <c r="M20" s="103"/>
    </row>
    <row r="21" spans="2:13" ht="20.100000000000001" customHeight="1">
      <c r="B21" s="169"/>
      <c r="D21" s="169"/>
      <c r="E21" s="103"/>
      <c r="F21" s="103"/>
      <c r="G21" s="103"/>
      <c r="H21" s="103"/>
      <c r="I21" s="103"/>
      <c r="J21" s="103"/>
      <c r="K21" s="103"/>
      <c r="L21" s="103"/>
      <c r="M21" s="103"/>
    </row>
    <row r="22" spans="2:13" ht="20.100000000000001" customHeight="1">
      <c r="B22" s="169"/>
      <c r="D22" s="169"/>
      <c r="E22" s="103"/>
      <c r="F22" s="103"/>
      <c r="G22" s="103"/>
      <c r="H22" s="103"/>
      <c r="I22" s="103"/>
      <c r="J22" s="103"/>
      <c r="K22" s="103"/>
      <c r="L22" s="103"/>
      <c r="M22" s="103"/>
    </row>
    <row r="23" spans="2:13" ht="20.100000000000001" customHeight="1">
      <c r="B23" s="169"/>
      <c r="D23" s="169"/>
      <c r="E23" s="103"/>
      <c r="F23" s="103"/>
      <c r="G23" s="103"/>
      <c r="H23" s="103"/>
      <c r="I23" s="103"/>
      <c r="J23" s="103"/>
      <c r="K23" s="103"/>
      <c r="L23" s="103"/>
      <c r="M23" s="103"/>
    </row>
    <row r="24" spans="2:13" ht="20.100000000000001" customHeight="1">
      <c r="B24" s="169"/>
      <c r="D24" s="169"/>
      <c r="E24" s="103"/>
      <c r="F24" s="103"/>
      <c r="G24" s="103"/>
      <c r="H24" s="103"/>
      <c r="I24" s="103"/>
      <c r="J24" s="103"/>
      <c r="K24" s="103"/>
      <c r="L24" s="103"/>
      <c r="M24" s="103"/>
    </row>
    <row r="25" spans="2:13" ht="20.100000000000001" customHeight="1">
      <c r="B25" s="169"/>
      <c r="D25" s="169"/>
      <c r="E25" s="103"/>
      <c r="F25" s="103"/>
      <c r="G25" s="103"/>
      <c r="H25" s="103"/>
      <c r="I25" s="103"/>
      <c r="J25" s="103"/>
      <c r="K25" s="103"/>
      <c r="L25" s="103"/>
      <c r="M25" s="103"/>
    </row>
    <row r="26" spans="2:13" ht="20.100000000000001" customHeight="1">
      <c r="B26" s="169"/>
      <c r="D26" s="169"/>
      <c r="E26" s="103"/>
      <c r="F26" s="103"/>
      <c r="G26" s="103"/>
      <c r="H26" s="103"/>
      <c r="I26" s="103"/>
      <c r="J26" s="103"/>
      <c r="K26" s="103"/>
      <c r="L26" s="103"/>
      <c r="M26" s="103"/>
    </row>
    <row r="27" spans="2:13" ht="20.100000000000001" customHeight="1">
      <c r="B27" s="71"/>
      <c r="C27" s="169"/>
      <c r="D27" s="169"/>
      <c r="E27" s="103"/>
      <c r="F27" s="103"/>
      <c r="G27" s="103"/>
      <c r="H27" s="103"/>
      <c r="I27" s="103"/>
      <c r="J27" s="103"/>
      <c r="K27" s="103"/>
      <c r="L27" s="103"/>
      <c r="M27" s="103"/>
    </row>
    <row r="28" spans="2:13" ht="20.100000000000001" customHeight="1">
      <c r="B28" s="71"/>
      <c r="C28" s="169"/>
      <c r="D28" s="169"/>
      <c r="E28" s="103"/>
      <c r="F28" s="103"/>
      <c r="G28" s="103"/>
      <c r="H28" s="103"/>
      <c r="I28" s="103"/>
      <c r="J28" s="103"/>
      <c r="K28" s="103"/>
      <c r="L28" s="103"/>
      <c r="M28" s="103"/>
    </row>
    <row r="29" spans="2:13" ht="20.100000000000001" customHeight="1">
      <c r="B29" s="71"/>
      <c r="C29" s="392"/>
      <c r="D29" s="392"/>
      <c r="E29" s="392"/>
      <c r="F29" s="392"/>
      <c r="G29" s="392"/>
      <c r="H29" s="392"/>
      <c r="I29" s="392"/>
      <c r="J29" s="392"/>
      <c r="K29" s="392"/>
      <c r="L29" s="392"/>
      <c r="M29" s="392"/>
    </row>
    <row r="30" spans="2:13" ht="20.100000000000001" customHeight="1">
      <c r="B30" s="71"/>
      <c r="C30" s="392"/>
      <c r="D30" s="392"/>
      <c r="E30" s="392"/>
      <c r="F30" s="392"/>
      <c r="G30" s="392"/>
      <c r="H30" s="392"/>
      <c r="I30" s="392"/>
      <c r="J30" s="392"/>
      <c r="K30" s="392"/>
      <c r="L30" s="392"/>
      <c r="M30" s="392"/>
    </row>
    <row r="31" spans="2:13" ht="20.100000000000001" customHeight="1">
      <c r="B31" s="71"/>
      <c r="C31" s="169"/>
      <c r="D31" s="169"/>
      <c r="E31" s="169"/>
      <c r="F31" s="169"/>
      <c r="G31" s="169"/>
      <c r="H31" s="169"/>
      <c r="I31" s="169"/>
      <c r="J31" s="169"/>
      <c r="K31" s="169"/>
      <c r="L31" s="169"/>
      <c r="M31" s="169"/>
    </row>
    <row r="32" spans="2:13" ht="20.100000000000001" customHeight="1"/>
    <row r="33" spans="1:6" ht="20.100000000000001" customHeight="1">
      <c r="E33" s="30"/>
      <c r="F33" s="30"/>
    </row>
    <row r="34" spans="1:6" ht="20.100000000000001" customHeight="1"/>
    <row r="35" spans="1:6" ht="20.100000000000001" customHeight="1">
      <c r="A35" s="71"/>
      <c r="E35" s="30"/>
      <c r="F35" s="30"/>
    </row>
    <row r="36" spans="1:6" s="71" customFormat="1" ht="20.100000000000001" customHeight="1">
      <c r="B36" s="5"/>
      <c r="C36" s="9"/>
      <c r="D36" s="9"/>
      <c r="E36" s="9"/>
      <c r="F36" s="9"/>
    </row>
    <row r="37" spans="1:6" s="71" customFormat="1" ht="20.100000000000001" customHeight="1">
      <c r="B37" s="5"/>
      <c r="C37" s="9"/>
      <c r="D37" s="9"/>
      <c r="E37" s="30"/>
      <c r="F37" s="30"/>
    </row>
    <row r="38" spans="1:6" s="71" customFormat="1" ht="20.100000000000001" customHeight="1">
      <c r="B38" s="5"/>
      <c r="C38" s="9"/>
      <c r="D38" s="9"/>
      <c r="E38" s="9"/>
      <c r="F38" s="9"/>
    </row>
    <row r="39" spans="1:6" s="71" customFormat="1" ht="20.100000000000001" customHeight="1">
      <c r="B39" s="5"/>
      <c r="C39" s="9"/>
      <c r="D39" s="9"/>
      <c r="E39" s="30"/>
      <c r="F39" s="30"/>
    </row>
    <row r="40" spans="1:6" ht="12.9" customHeight="1">
      <c r="B40" s="9"/>
      <c r="F40" s="207" t="s">
        <v>736</v>
      </c>
    </row>
    <row r="42" spans="1:6" s="71" customFormat="1" ht="18" customHeight="1"/>
    <row r="43" spans="1:6" s="71" customFormat="1" ht="33.75" customHeight="1"/>
    <row r="44" spans="1:6" s="71" customFormat="1" ht="26.25" customHeight="1"/>
  </sheetData>
  <sheetProtection sheet="1" selectLockedCells="1"/>
  <mergeCells count="3">
    <mergeCell ref="B1:F1"/>
    <mergeCell ref="C29:M29"/>
    <mergeCell ref="C30:M30"/>
  </mergeCells>
  <phoneticPr fontId="2"/>
  <pageMargins left="0.59055118110236227" right="0.39370078740157483" top="0.39370078740157483" bottom="0.19685039370078741"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C48"/>
  <sheetViews>
    <sheetView tabSelected="1" zoomScaleNormal="100" zoomScaleSheetLayoutView="100" workbookViewId="0">
      <pane xSplit="2" ySplit="13" topLeftCell="C14" activePane="bottomRight" state="frozen"/>
      <selection pane="topRight"/>
      <selection pane="bottomLeft"/>
      <selection pane="bottomRight"/>
    </sheetView>
  </sheetViews>
  <sheetFormatPr defaultColWidth="9" defaultRowHeight="9.6"/>
  <cols>
    <col min="1" max="2" width="2.6640625" style="84" customWidth="1"/>
    <col min="3" max="3" width="4.109375" style="84" customWidth="1"/>
    <col min="4" max="5" width="2.6640625" style="84" customWidth="1"/>
    <col min="6" max="6" width="9.44140625" style="85" customWidth="1"/>
    <col min="7" max="7" width="3.6640625" style="85" customWidth="1"/>
    <col min="8" max="8" width="21.6640625" style="85" customWidth="1"/>
    <col min="9" max="13" width="2.6640625" style="84" customWidth="1"/>
    <col min="14" max="14" width="17.109375" style="84" customWidth="1"/>
    <col min="15" max="15" width="20.109375" style="84" customWidth="1"/>
    <col min="16" max="16" width="2.6640625" style="84" customWidth="1"/>
    <col min="17" max="52" width="9" style="84"/>
    <col min="53" max="78" width="0" style="84" hidden="1" customWidth="1"/>
    <col min="79" max="16384" width="9" style="84"/>
  </cols>
  <sheetData>
    <row r="1" spans="1:55" ht="5.0999999999999996" customHeight="1">
      <c r="A1" s="221"/>
      <c r="B1" s="221"/>
      <c r="C1" s="221"/>
      <c r="D1" s="221"/>
      <c r="E1" s="221"/>
      <c r="F1" s="222"/>
      <c r="G1" s="222"/>
      <c r="H1" s="222"/>
      <c r="I1" s="221"/>
      <c r="J1" s="221"/>
      <c r="K1" s="221"/>
      <c r="L1" s="221"/>
      <c r="M1" s="221"/>
      <c r="N1" s="221"/>
      <c r="O1" s="221"/>
      <c r="P1" s="221"/>
    </row>
    <row r="2" spans="1:55" ht="20.100000000000001" customHeight="1">
      <c r="A2" s="221"/>
      <c r="B2" s="221"/>
      <c r="C2" s="445"/>
      <c r="D2" s="446"/>
      <c r="E2" s="446"/>
      <c r="F2" s="446"/>
      <c r="G2" s="447"/>
      <c r="H2" s="448"/>
      <c r="I2" s="446"/>
      <c r="J2" s="446"/>
      <c r="K2" s="446"/>
      <c r="L2" s="446"/>
      <c r="M2" s="447"/>
      <c r="N2" s="449" t="str">
        <f>IF(H2="", HYPERLINK("#C2:G2","左のリストを選択して移動できます"), IFERROR(HYPERLINK(VLOOKUP(H2,リスト_調査結果表_リンク,2,FALSE),"ここをクリックで選択した入力欄へ移動"),"❌ リンクが見つかりません"))</f>
        <v>左のリストを選択して移動できます</v>
      </c>
      <c r="O2" s="450"/>
      <c r="P2" s="221"/>
    </row>
    <row r="3" spans="1:55" ht="5.0999999999999996" customHeight="1">
      <c r="A3" s="221"/>
      <c r="B3" s="221"/>
      <c r="C3" s="221"/>
      <c r="D3" s="221"/>
      <c r="E3" s="221"/>
      <c r="F3" s="222"/>
      <c r="G3" s="222"/>
      <c r="H3" s="222"/>
      <c r="I3" s="221"/>
      <c r="J3" s="221"/>
      <c r="K3" s="221"/>
      <c r="L3" s="221"/>
      <c r="M3" s="221"/>
      <c r="N3" s="221"/>
      <c r="O3" s="221"/>
      <c r="P3" s="221"/>
    </row>
    <row r="4" spans="1:55" ht="15" customHeight="1">
      <c r="C4" s="451" t="s">
        <v>301</v>
      </c>
      <c r="D4" s="451"/>
      <c r="E4" s="451"/>
      <c r="F4" s="451"/>
      <c r="G4" s="451"/>
      <c r="H4" s="451"/>
      <c r="I4" s="451"/>
      <c r="J4" s="451"/>
      <c r="K4" s="451"/>
      <c r="L4" s="451"/>
      <c r="M4" s="451"/>
      <c r="N4" s="451"/>
      <c r="O4" s="451"/>
      <c r="P4" s="451"/>
    </row>
    <row r="5" spans="1:55" ht="14.1" customHeight="1">
      <c r="C5" s="453" t="s">
        <v>302</v>
      </c>
      <c r="D5" s="453"/>
      <c r="E5" s="453"/>
      <c r="F5" s="453"/>
    </row>
    <row r="6" spans="1:55" ht="14.1" customHeight="1">
      <c r="C6" s="422" t="s">
        <v>303</v>
      </c>
      <c r="D6" s="422"/>
      <c r="E6" s="422"/>
      <c r="F6" s="86"/>
      <c r="G6" s="422" t="s">
        <v>304</v>
      </c>
      <c r="H6" s="422"/>
      <c r="I6" s="422"/>
      <c r="J6" s="422"/>
      <c r="K6" s="422"/>
      <c r="L6" s="422"/>
      <c r="M6" s="422"/>
      <c r="N6" s="422" t="s">
        <v>305</v>
      </c>
      <c r="O6" s="422"/>
      <c r="P6" s="422"/>
    </row>
    <row r="7" spans="1:55" ht="21" customHeight="1">
      <c r="C7" s="422"/>
      <c r="D7" s="422"/>
      <c r="E7" s="422"/>
      <c r="F7" s="87" t="s">
        <v>306</v>
      </c>
      <c r="G7" s="423"/>
      <c r="H7" s="423"/>
      <c r="I7" s="423"/>
      <c r="J7" s="423"/>
      <c r="K7" s="423"/>
      <c r="L7" s="423"/>
      <c r="M7" s="423"/>
      <c r="N7" s="452"/>
      <c r="O7" s="452"/>
      <c r="P7" s="452"/>
    </row>
    <row r="8" spans="1:55" ht="21" customHeight="1">
      <c r="C8" s="422"/>
      <c r="D8" s="422"/>
      <c r="E8" s="422"/>
      <c r="F8" s="413" t="s">
        <v>307</v>
      </c>
      <c r="G8" s="423"/>
      <c r="H8" s="423"/>
      <c r="I8" s="423"/>
      <c r="J8" s="423"/>
      <c r="K8" s="423"/>
      <c r="L8" s="423"/>
      <c r="M8" s="423"/>
      <c r="N8" s="452"/>
      <c r="O8" s="452"/>
      <c r="P8" s="452"/>
    </row>
    <row r="9" spans="1:55" ht="21" customHeight="1">
      <c r="C9" s="422"/>
      <c r="D9" s="422"/>
      <c r="E9" s="422"/>
      <c r="F9" s="413"/>
      <c r="G9" s="423"/>
      <c r="H9" s="423"/>
      <c r="I9" s="423"/>
      <c r="J9" s="423"/>
      <c r="K9" s="423"/>
      <c r="L9" s="423"/>
      <c r="M9" s="423"/>
      <c r="N9" s="452"/>
      <c r="O9" s="452"/>
      <c r="P9" s="452"/>
    </row>
    <row r="10" spans="1:55" ht="3.9" customHeight="1"/>
    <row r="11" spans="1:55" ht="13.5" customHeight="1">
      <c r="C11" s="434" t="s">
        <v>308</v>
      </c>
      <c r="D11" s="437" t="s">
        <v>309</v>
      </c>
      <c r="E11" s="438"/>
      <c r="F11" s="438"/>
      <c r="G11" s="438"/>
      <c r="H11" s="438"/>
      <c r="I11" s="319" t="s">
        <v>310</v>
      </c>
      <c r="J11" s="402" t="s">
        <v>311</v>
      </c>
      <c r="K11" s="402"/>
      <c r="L11" s="402"/>
      <c r="M11" s="402"/>
      <c r="N11" s="402"/>
      <c r="O11" s="403"/>
      <c r="P11" s="319" t="s">
        <v>312</v>
      </c>
    </row>
    <row r="12" spans="1:55" ht="10.5" customHeight="1">
      <c r="C12" s="435"/>
      <c r="D12" s="439"/>
      <c r="E12" s="440"/>
      <c r="F12" s="440"/>
      <c r="G12" s="440"/>
      <c r="H12" s="440"/>
      <c r="I12" s="416"/>
      <c r="J12" s="410" t="s">
        <v>123</v>
      </c>
      <c r="K12" s="421" t="s">
        <v>313</v>
      </c>
      <c r="L12" s="89"/>
      <c r="M12" s="318" t="s">
        <v>317</v>
      </c>
      <c r="N12" s="437" t="s">
        <v>464</v>
      </c>
      <c r="O12" s="443"/>
      <c r="P12" s="320"/>
    </row>
    <row r="13" spans="1:55" ht="41.25" customHeight="1">
      <c r="A13" s="224"/>
      <c r="B13" s="230"/>
      <c r="C13" s="436"/>
      <c r="D13" s="441"/>
      <c r="E13" s="442"/>
      <c r="F13" s="442"/>
      <c r="G13" s="442"/>
      <c r="H13" s="442"/>
      <c r="I13" s="417"/>
      <c r="J13" s="410"/>
      <c r="K13" s="318"/>
      <c r="L13" s="90" t="s">
        <v>554</v>
      </c>
      <c r="M13" s="318"/>
      <c r="N13" s="441"/>
      <c r="O13" s="444"/>
      <c r="P13" s="321"/>
      <c r="BA13" s="84" t="s">
        <v>308</v>
      </c>
      <c r="BB13" s="84" t="s">
        <v>1020</v>
      </c>
      <c r="BC13" s="84" t="s">
        <v>1021</v>
      </c>
    </row>
    <row r="14" spans="1:55" ht="20.100000000000001" customHeight="1">
      <c r="C14" s="173" t="s">
        <v>38</v>
      </c>
      <c r="D14" s="399" t="s">
        <v>318</v>
      </c>
      <c r="E14" s="400"/>
      <c r="F14" s="400"/>
      <c r="G14" s="400"/>
      <c r="H14" s="400"/>
      <c r="I14" s="400"/>
      <c r="J14" s="400"/>
      <c r="K14" s="400"/>
      <c r="L14" s="400"/>
      <c r="M14" s="400"/>
      <c r="N14" s="400"/>
      <c r="O14" s="400"/>
      <c r="P14" s="401"/>
      <c r="BA14" s="84">
        <v>1</v>
      </c>
    </row>
    <row r="15" spans="1:55" ht="24" customHeight="1">
      <c r="A15" s="223"/>
      <c r="B15" s="231"/>
      <c r="C15" s="91" t="s">
        <v>0</v>
      </c>
      <c r="D15" s="413" t="s">
        <v>319</v>
      </c>
      <c r="E15" s="414"/>
      <c r="F15" s="414"/>
      <c r="G15" s="415"/>
      <c r="H15" s="93" t="s">
        <v>4</v>
      </c>
      <c r="I15" s="225" t="str">
        <f>IF(AND(ISBLANK($A15),ISBLANK($B15)),"",IF(OR($A15&gt;=0,$B15=1),"〇",""))</f>
        <v/>
      </c>
      <c r="J15" s="225" t="str">
        <f>IF(ISBLANK($A15),"",IF(AND($A15&gt;=0,$A15&lt;=3),CHOOSE($A15+1,"〇","","",""),""))</f>
        <v/>
      </c>
      <c r="K15" s="225" t="str">
        <f>IF(ISBLANK($A15),"",IF(AND($A15&gt;=0,$A15&lt;=3),CHOOSE($A15+1,"","〇","〇","〇"),""))</f>
        <v/>
      </c>
      <c r="L15" s="225" t="str">
        <f>IF(ISBLANK($A15),"",IF(AND($A15&gt;=0,$A15&lt;=3),CHOOSE($A15+1,"","","〇",""),""))</f>
        <v/>
      </c>
      <c r="M15" s="227" t="str">
        <f>IF($B15=1,"〇","")</f>
        <v/>
      </c>
      <c r="N15" s="411"/>
      <c r="O15" s="412"/>
      <c r="P15" s="172"/>
      <c r="BA15" s="84" t="str">
        <f>+_xlfn.CONCAT($BA$14,C15)</f>
        <v>1(1)</v>
      </c>
    </row>
    <row r="16" spans="1:55" ht="24" customHeight="1">
      <c r="A16" s="223"/>
      <c r="B16" s="231"/>
      <c r="C16" s="91" t="s">
        <v>320</v>
      </c>
      <c r="D16" s="413" t="s">
        <v>124</v>
      </c>
      <c r="E16" s="414"/>
      <c r="F16" s="414"/>
      <c r="G16" s="415"/>
      <c r="H16" s="93" t="s">
        <v>599</v>
      </c>
      <c r="I16" s="225" t="str">
        <f t="shared" ref="I16:I31" si="0">IF(AND(ISBLANK($A16),ISBLANK($B16)),"",IF(OR($A16&gt;=0,$B16=1),"〇",""))</f>
        <v/>
      </c>
      <c r="J16" s="225" t="str">
        <f t="shared" ref="J16:J31" si="1">IF(ISBLANK($A16),"",IF(AND($A16&gt;=0,$A16&lt;=3),CHOOSE($A16+1,"〇","","",""),""))</f>
        <v/>
      </c>
      <c r="K16" s="225" t="str">
        <f t="shared" ref="K16:K31" si="2">IF(ISBLANK($A16),"",IF(AND($A16&gt;=0,$A16&lt;=3),CHOOSE($A16+1,"","〇","〇","〇"),""))</f>
        <v/>
      </c>
      <c r="L16" s="225" t="str">
        <f t="shared" ref="L16:L31" si="3">IF(ISBLANK($A16),"",IF(AND($A16&gt;=0,$A16&lt;=3),CHOOSE($A16+1,"","","〇",""),""))</f>
        <v/>
      </c>
      <c r="M16" s="227" t="str">
        <f t="shared" ref="M16:M31" si="4">IF($B16=1,"〇","")</f>
        <v/>
      </c>
      <c r="N16" s="411"/>
      <c r="O16" s="412"/>
      <c r="P16" s="172"/>
      <c r="BA16" s="84" t="str">
        <f t="shared" ref="BA16:BA31" si="5">+_xlfn.CONCAT($BA$14,C16)</f>
        <v>1(2)</v>
      </c>
    </row>
    <row r="17" spans="1:53" ht="24" customHeight="1">
      <c r="A17" s="223"/>
      <c r="B17" s="231"/>
      <c r="C17" s="91" t="s">
        <v>321</v>
      </c>
      <c r="D17" s="393" t="s">
        <v>322</v>
      </c>
      <c r="E17" s="394"/>
      <c r="F17" s="394"/>
      <c r="G17" s="395"/>
      <c r="H17" s="93" t="s">
        <v>323</v>
      </c>
      <c r="I17" s="225" t="str">
        <f t="shared" si="0"/>
        <v/>
      </c>
      <c r="J17" s="225" t="str">
        <f t="shared" si="1"/>
        <v/>
      </c>
      <c r="K17" s="225" t="str">
        <f t="shared" si="2"/>
        <v/>
      </c>
      <c r="L17" s="225" t="str">
        <f t="shared" si="3"/>
        <v/>
      </c>
      <c r="M17" s="227" t="str">
        <f t="shared" si="4"/>
        <v/>
      </c>
      <c r="N17" s="404"/>
      <c r="O17" s="405"/>
      <c r="P17" s="172"/>
      <c r="BA17" s="84" t="str">
        <f t="shared" si="5"/>
        <v>1(3)</v>
      </c>
    </row>
    <row r="18" spans="1:53" ht="24" customHeight="1">
      <c r="A18" s="223"/>
      <c r="B18" s="231"/>
      <c r="C18" s="91" t="s">
        <v>324</v>
      </c>
      <c r="D18" s="396"/>
      <c r="E18" s="397"/>
      <c r="F18" s="397"/>
      <c r="G18" s="398"/>
      <c r="H18" s="93" t="s">
        <v>325</v>
      </c>
      <c r="I18" s="225" t="str">
        <f t="shared" si="0"/>
        <v/>
      </c>
      <c r="J18" s="225" t="str">
        <f t="shared" si="1"/>
        <v/>
      </c>
      <c r="K18" s="225" t="str">
        <f t="shared" si="2"/>
        <v/>
      </c>
      <c r="L18" s="225" t="str">
        <f t="shared" si="3"/>
        <v/>
      </c>
      <c r="M18" s="227" t="str">
        <f t="shared" si="4"/>
        <v/>
      </c>
      <c r="N18" s="406"/>
      <c r="O18" s="407"/>
      <c r="P18" s="172"/>
      <c r="BA18" s="84" t="str">
        <f t="shared" si="5"/>
        <v>1(4)</v>
      </c>
    </row>
    <row r="19" spans="1:53" ht="24" customHeight="1">
      <c r="A19" s="223"/>
      <c r="B19" s="231"/>
      <c r="C19" s="91" t="s">
        <v>326</v>
      </c>
      <c r="D19" s="418"/>
      <c r="E19" s="419"/>
      <c r="F19" s="419"/>
      <c r="G19" s="420"/>
      <c r="H19" s="93" t="s">
        <v>327</v>
      </c>
      <c r="I19" s="225" t="str">
        <f t="shared" si="0"/>
        <v/>
      </c>
      <c r="J19" s="225" t="str">
        <f t="shared" si="1"/>
        <v/>
      </c>
      <c r="K19" s="225" t="str">
        <f t="shared" si="2"/>
        <v/>
      </c>
      <c r="L19" s="225" t="str">
        <f t="shared" si="3"/>
        <v/>
      </c>
      <c r="M19" s="227" t="str">
        <f t="shared" si="4"/>
        <v/>
      </c>
      <c r="N19" s="408"/>
      <c r="O19" s="409"/>
      <c r="P19" s="172"/>
      <c r="BA19" s="84" t="str">
        <f t="shared" si="5"/>
        <v>1(5)</v>
      </c>
    </row>
    <row r="20" spans="1:53" ht="24" customHeight="1">
      <c r="A20" s="223"/>
      <c r="B20" s="231"/>
      <c r="C20" s="91" t="s">
        <v>328</v>
      </c>
      <c r="D20" s="393" t="s">
        <v>329</v>
      </c>
      <c r="E20" s="394"/>
      <c r="F20" s="394"/>
      <c r="G20" s="395"/>
      <c r="H20" s="87" t="s">
        <v>330</v>
      </c>
      <c r="I20" s="225" t="str">
        <f t="shared" si="0"/>
        <v/>
      </c>
      <c r="J20" s="225" t="str">
        <f t="shared" si="1"/>
        <v/>
      </c>
      <c r="K20" s="225" t="str">
        <f t="shared" si="2"/>
        <v/>
      </c>
      <c r="L20" s="225" t="str">
        <f t="shared" si="3"/>
        <v/>
      </c>
      <c r="M20" s="227" t="str">
        <f t="shared" si="4"/>
        <v/>
      </c>
      <c r="N20" s="404"/>
      <c r="O20" s="405"/>
      <c r="P20" s="175"/>
      <c r="BA20" s="84" t="str">
        <f t="shared" si="5"/>
        <v>1(6)</v>
      </c>
    </row>
    <row r="21" spans="1:53" ht="24" customHeight="1">
      <c r="A21" s="223"/>
      <c r="B21" s="231"/>
      <c r="C21" s="91" t="s">
        <v>331</v>
      </c>
      <c r="D21" s="396"/>
      <c r="E21" s="397"/>
      <c r="F21" s="397"/>
      <c r="G21" s="398"/>
      <c r="H21" s="87" t="s">
        <v>332</v>
      </c>
      <c r="I21" s="225" t="str">
        <f t="shared" si="0"/>
        <v/>
      </c>
      <c r="J21" s="225" t="str">
        <f t="shared" si="1"/>
        <v/>
      </c>
      <c r="K21" s="225" t="str">
        <f t="shared" si="2"/>
        <v/>
      </c>
      <c r="L21" s="225" t="str">
        <f t="shared" si="3"/>
        <v/>
      </c>
      <c r="M21" s="227" t="str">
        <f t="shared" si="4"/>
        <v/>
      </c>
      <c r="N21" s="406"/>
      <c r="O21" s="407"/>
      <c r="P21" s="175"/>
      <c r="BA21" s="84" t="str">
        <f t="shared" si="5"/>
        <v>1(7)</v>
      </c>
    </row>
    <row r="22" spans="1:53" ht="24" customHeight="1">
      <c r="A22" s="223"/>
      <c r="B22" s="231"/>
      <c r="C22" s="95" t="s">
        <v>333</v>
      </c>
      <c r="D22" s="393" t="s">
        <v>334</v>
      </c>
      <c r="E22" s="394"/>
      <c r="F22" s="394"/>
      <c r="G22" s="395"/>
      <c r="H22" s="92" t="s">
        <v>758</v>
      </c>
      <c r="I22" s="225" t="str">
        <f t="shared" si="0"/>
        <v/>
      </c>
      <c r="J22" s="225" t="str">
        <f t="shared" si="1"/>
        <v/>
      </c>
      <c r="K22" s="225" t="str">
        <f t="shared" si="2"/>
        <v/>
      </c>
      <c r="L22" s="225" t="str">
        <f t="shared" si="3"/>
        <v/>
      </c>
      <c r="M22" s="227" t="str">
        <f t="shared" si="4"/>
        <v/>
      </c>
      <c r="N22" s="404"/>
      <c r="O22" s="405"/>
      <c r="P22" s="176"/>
      <c r="BA22" s="84" t="str">
        <f t="shared" si="5"/>
        <v>1(8)</v>
      </c>
    </row>
    <row r="23" spans="1:53" ht="48.9" customHeight="1">
      <c r="A23" s="223"/>
      <c r="B23" s="231"/>
      <c r="C23" s="95" t="s">
        <v>335</v>
      </c>
      <c r="D23" s="396"/>
      <c r="E23" s="397"/>
      <c r="F23" s="397"/>
      <c r="G23" s="398"/>
      <c r="H23" s="220" t="s">
        <v>759</v>
      </c>
      <c r="I23" s="225" t="str">
        <f t="shared" si="0"/>
        <v/>
      </c>
      <c r="J23" s="225" t="str">
        <f t="shared" si="1"/>
        <v/>
      </c>
      <c r="K23" s="225" t="str">
        <f t="shared" si="2"/>
        <v/>
      </c>
      <c r="L23" s="225" t="str">
        <f t="shared" si="3"/>
        <v/>
      </c>
      <c r="M23" s="227" t="str">
        <f t="shared" si="4"/>
        <v/>
      </c>
      <c r="N23" s="406"/>
      <c r="O23" s="407"/>
      <c r="P23" s="176"/>
      <c r="BA23" s="84" t="str">
        <f t="shared" si="5"/>
        <v>1(9)</v>
      </c>
    </row>
    <row r="24" spans="1:53" ht="54" customHeight="1">
      <c r="A24" s="223"/>
      <c r="B24" s="231"/>
      <c r="C24" s="95" t="s">
        <v>336</v>
      </c>
      <c r="D24" s="396"/>
      <c r="E24" s="397"/>
      <c r="F24" s="397"/>
      <c r="G24" s="398"/>
      <c r="H24" s="220" t="s">
        <v>796</v>
      </c>
      <c r="I24" s="225" t="str">
        <f t="shared" si="0"/>
        <v/>
      </c>
      <c r="J24" s="225" t="str">
        <f t="shared" si="1"/>
        <v/>
      </c>
      <c r="K24" s="225" t="str">
        <f t="shared" si="2"/>
        <v/>
      </c>
      <c r="L24" s="225" t="str">
        <f t="shared" si="3"/>
        <v/>
      </c>
      <c r="M24" s="227" t="str">
        <f t="shared" si="4"/>
        <v/>
      </c>
      <c r="N24" s="406"/>
      <c r="O24" s="407"/>
      <c r="P24" s="176"/>
      <c r="BA24" s="84" t="str">
        <f t="shared" si="5"/>
        <v>1(10)</v>
      </c>
    </row>
    <row r="25" spans="1:53" ht="33" customHeight="1">
      <c r="A25" s="223"/>
      <c r="B25" s="231"/>
      <c r="C25" s="95" t="s">
        <v>337</v>
      </c>
      <c r="D25" s="393" t="s">
        <v>338</v>
      </c>
      <c r="E25" s="394"/>
      <c r="F25" s="394"/>
      <c r="G25" s="395"/>
      <c r="H25" s="87" t="s">
        <v>339</v>
      </c>
      <c r="I25" s="225" t="str">
        <f t="shared" si="0"/>
        <v/>
      </c>
      <c r="J25" s="225" t="str">
        <f t="shared" si="1"/>
        <v/>
      </c>
      <c r="K25" s="225" t="str">
        <f t="shared" si="2"/>
        <v/>
      </c>
      <c r="L25" s="225" t="str">
        <f t="shared" si="3"/>
        <v/>
      </c>
      <c r="M25" s="227" t="str">
        <f t="shared" si="4"/>
        <v/>
      </c>
      <c r="N25" s="404"/>
      <c r="O25" s="405"/>
      <c r="P25" s="176"/>
      <c r="BA25" s="84" t="str">
        <f t="shared" si="5"/>
        <v>1(11)</v>
      </c>
    </row>
    <row r="26" spans="1:53" ht="33" customHeight="1">
      <c r="A26" s="223"/>
      <c r="B26" s="231"/>
      <c r="C26" s="95" t="s">
        <v>340</v>
      </c>
      <c r="D26" s="418"/>
      <c r="E26" s="419"/>
      <c r="F26" s="419"/>
      <c r="G26" s="420"/>
      <c r="H26" s="87" t="s">
        <v>341</v>
      </c>
      <c r="I26" s="225" t="str">
        <f t="shared" si="0"/>
        <v/>
      </c>
      <c r="J26" s="225" t="str">
        <f t="shared" si="1"/>
        <v/>
      </c>
      <c r="K26" s="225" t="str">
        <f t="shared" si="2"/>
        <v/>
      </c>
      <c r="L26" s="225" t="str">
        <f t="shared" si="3"/>
        <v/>
      </c>
      <c r="M26" s="227" t="str">
        <f t="shared" si="4"/>
        <v/>
      </c>
      <c r="N26" s="406"/>
      <c r="O26" s="407"/>
      <c r="P26" s="176"/>
      <c r="BA26" s="84" t="str">
        <f t="shared" si="5"/>
        <v>1(12)</v>
      </c>
    </row>
    <row r="27" spans="1:53" ht="24" customHeight="1">
      <c r="A27" s="223"/>
      <c r="B27" s="231"/>
      <c r="C27" s="95" t="s">
        <v>342</v>
      </c>
      <c r="D27" s="393" t="s">
        <v>1</v>
      </c>
      <c r="E27" s="394"/>
      <c r="F27" s="394"/>
      <c r="G27" s="395"/>
      <c r="H27" s="96" t="s">
        <v>343</v>
      </c>
      <c r="I27" s="225" t="str">
        <f t="shared" si="0"/>
        <v/>
      </c>
      <c r="J27" s="225" t="str">
        <f t="shared" si="1"/>
        <v/>
      </c>
      <c r="K27" s="225" t="str">
        <f t="shared" si="2"/>
        <v/>
      </c>
      <c r="L27" s="225" t="str">
        <f t="shared" si="3"/>
        <v/>
      </c>
      <c r="M27" s="227" t="str">
        <f t="shared" si="4"/>
        <v/>
      </c>
      <c r="N27" s="404"/>
      <c r="O27" s="405"/>
      <c r="P27" s="176"/>
      <c r="BA27" s="84" t="str">
        <f t="shared" si="5"/>
        <v>1(13)</v>
      </c>
    </row>
    <row r="28" spans="1:53" ht="24" customHeight="1">
      <c r="A28" s="223"/>
      <c r="B28" s="231"/>
      <c r="C28" s="95" t="s">
        <v>344</v>
      </c>
      <c r="D28" s="418"/>
      <c r="E28" s="419"/>
      <c r="F28" s="419"/>
      <c r="G28" s="420"/>
      <c r="H28" s="96" t="s">
        <v>345</v>
      </c>
      <c r="I28" s="225" t="str">
        <f t="shared" si="0"/>
        <v/>
      </c>
      <c r="J28" s="225" t="str">
        <f t="shared" si="1"/>
        <v/>
      </c>
      <c r="K28" s="225" t="str">
        <f t="shared" si="2"/>
        <v/>
      </c>
      <c r="L28" s="225" t="str">
        <f t="shared" si="3"/>
        <v/>
      </c>
      <c r="M28" s="227" t="str">
        <f t="shared" si="4"/>
        <v/>
      </c>
      <c r="N28" s="408"/>
      <c r="O28" s="409"/>
      <c r="P28" s="176"/>
      <c r="BA28" s="84" t="str">
        <f t="shared" si="5"/>
        <v>1(14)</v>
      </c>
    </row>
    <row r="29" spans="1:53" ht="24" customHeight="1">
      <c r="A29" s="223"/>
      <c r="B29" s="231"/>
      <c r="C29" s="91" t="s">
        <v>346</v>
      </c>
      <c r="D29" s="393" t="s">
        <v>2</v>
      </c>
      <c r="E29" s="394"/>
      <c r="F29" s="394"/>
      <c r="G29" s="394"/>
      <c r="H29" s="97" t="s">
        <v>347</v>
      </c>
      <c r="I29" s="225" t="str">
        <f t="shared" si="0"/>
        <v/>
      </c>
      <c r="J29" s="225" t="str">
        <f t="shared" si="1"/>
        <v/>
      </c>
      <c r="K29" s="225" t="str">
        <f t="shared" si="2"/>
        <v/>
      </c>
      <c r="L29" s="225" t="str">
        <f t="shared" si="3"/>
        <v/>
      </c>
      <c r="M29" s="227" t="str">
        <f t="shared" si="4"/>
        <v/>
      </c>
      <c r="N29" s="406"/>
      <c r="O29" s="407"/>
      <c r="P29" s="175"/>
      <c r="BA29" s="84" t="str">
        <f t="shared" si="5"/>
        <v>1(15)</v>
      </c>
    </row>
    <row r="30" spans="1:53" ht="24" customHeight="1">
      <c r="A30" s="223"/>
      <c r="B30" s="231"/>
      <c r="C30" s="95" t="s">
        <v>348</v>
      </c>
      <c r="D30" s="393" t="s">
        <v>349</v>
      </c>
      <c r="E30" s="394"/>
      <c r="F30" s="394"/>
      <c r="G30" s="395"/>
      <c r="H30" s="98" t="s">
        <v>350</v>
      </c>
      <c r="I30" s="225" t="str">
        <f t="shared" si="0"/>
        <v/>
      </c>
      <c r="J30" s="225" t="str">
        <f t="shared" si="1"/>
        <v/>
      </c>
      <c r="K30" s="225" t="str">
        <f t="shared" si="2"/>
        <v/>
      </c>
      <c r="L30" s="225" t="str">
        <f t="shared" si="3"/>
        <v/>
      </c>
      <c r="M30" s="227" t="str">
        <f t="shared" si="4"/>
        <v/>
      </c>
      <c r="N30" s="404"/>
      <c r="O30" s="405"/>
      <c r="P30" s="176"/>
      <c r="BA30" s="84" t="str">
        <f t="shared" si="5"/>
        <v>1(16)</v>
      </c>
    </row>
    <row r="31" spans="1:53" ht="24" customHeight="1">
      <c r="A31" s="223"/>
      <c r="B31" s="231"/>
      <c r="C31" s="95" t="s">
        <v>351</v>
      </c>
      <c r="D31" s="418"/>
      <c r="E31" s="419"/>
      <c r="F31" s="419"/>
      <c r="G31" s="420"/>
      <c r="H31" s="98" t="s">
        <v>352</v>
      </c>
      <c r="I31" s="225" t="str">
        <f t="shared" si="0"/>
        <v/>
      </c>
      <c r="J31" s="225" t="str">
        <f t="shared" si="1"/>
        <v/>
      </c>
      <c r="K31" s="225" t="str">
        <f t="shared" si="2"/>
        <v/>
      </c>
      <c r="L31" s="225" t="str">
        <f t="shared" si="3"/>
        <v/>
      </c>
      <c r="M31" s="227" t="str">
        <f t="shared" si="4"/>
        <v/>
      </c>
      <c r="N31" s="408"/>
      <c r="O31" s="409"/>
      <c r="P31" s="176"/>
      <c r="BA31" s="84" t="str">
        <f t="shared" si="5"/>
        <v>1(17)</v>
      </c>
    </row>
    <row r="32" spans="1:53" ht="24" customHeight="1">
      <c r="C32" s="99"/>
      <c r="D32" s="413" t="s">
        <v>353</v>
      </c>
      <c r="E32" s="414"/>
      <c r="F32" s="414"/>
      <c r="G32" s="414"/>
      <c r="H32" s="414"/>
      <c r="I32" s="100"/>
      <c r="J32" s="100"/>
      <c r="K32" s="100"/>
      <c r="L32" s="100"/>
      <c r="M32" s="100"/>
      <c r="N32" s="430"/>
      <c r="O32" s="430"/>
      <c r="P32" s="177"/>
    </row>
    <row r="33" spans="1:53" ht="20.100000000000001" customHeight="1">
      <c r="C33" s="174" t="s">
        <v>39</v>
      </c>
      <c r="D33" s="431" t="s">
        <v>354</v>
      </c>
      <c r="E33" s="432"/>
      <c r="F33" s="432"/>
      <c r="G33" s="432"/>
      <c r="H33" s="432"/>
      <c r="I33" s="432"/>
      <c r="J33" s="432"/>
      <c r="K33" s="432"/>
      <c r="L33" s="432"/>
      <c r="M33" s="432"/>
      <c r="N33" s="432"/>
      <c r="O33" s="432"/>
      <c r="P33" s="433"/>
      <c r="BA33" s="84">
        <v>2</v>
      </c>
    </row>
    <row r="34" spans="1:53" ht="24" customHeight="1">
      <c r="A34" s="223"/>
      <c r="B34" s="231"/>
      <c r="C34" s="91" t="s">
        <v>3</v>
      </c>
      <c r="D34" s="393" t="s">
        <v>355</v>
      </c>
      <c r="E34" s="394"/>
      <c r="F34" s="394"/>
      <c r="G34" s="395"/>
      <c r="H34" s="101" t="s">
        <v>356</v>
      </c>
      <c r="I34" s="225" t="str">
        <f t="shared" ref="I34:I40" si="6">IF(AND(ISBLANK($A34),ISBLANK($B34)),"",IF(OR($A34&gt;=0,$B34=1),"〇",""))</f>
        <v/>
      </c>
      <c r="J34" s="225" t="str">
        <f t="shared" ref="J34:J40" si="7">IF(ISBLANK($A34),"",IF(AND($A34&gt;=0,$A34&lt;=3),CHOOSE($A34+1,"〇","","",""),""))</f>
        <v/>
      </c>
      <c r="K34" s="225" t="str">
        <f t="shared" ref="K34:K40" si="8">IF(ISBLANK($A34),"",IF(AND($A34&gt;=0,$A34&lt;=3),CHOOSE($A34+1,"","〇","〇","〇"),""))</f>
        <v/>
      </c>
      <c r="L34" s="225" t="str">
        <f t="shared" ref="L34:L40" si="9">IF(ISBLANK($A34),"",IF(AND($A34&gt;=0,$A34&lt;=3),CHOOSE($A34+1,"","","〇",""),""))</f>
        <v/>
      </c>
      <c r="M34" s="227" t="str">
        <f t="shared" ref="M34:M40" si="10">IF($B34=1,"〇","")</f>
        <v/>
      </c>
      <c r="N34" s="404"/>
      <c r="O34" s="405"/>
      <c r="P34" s="172"/>
      <c r="BA34" s="84" t="str">
        <f>+_xlfn.CONCAT($BA$33,C34)</f>
        <v>2(1)</v>
      </c>
    </row>
    <row r="35" spans="1:53" ht="24" customHeight="1">
      <c r="A35" s="223"/>
      <c r="B35" s="231"/>
      <c r="C35" s="91" t="s">
        <v>320</v>
      </c>
      <c r="D35" s="418"/>
      <c r="E35" s="419"/>
      <c r="F35" s="419"/>
      <c r="G35" s="420"/>
      <c r="H35" s="101" t="s">
        <v>357</v>
      </c>
      <c r="I35" s="225" t="str">
        <f t="shared" si="6"/>
        <v/>
      </c>
      <c r="J35" s="225" t="str">
        <f t="shared" si="7"/>
        <v/>
      </c>
      <c r="K35" s="225" t="str">
        <f t="shared" si="8"/>
        <v/>
      </c>
      <c r="L35" s="225" t="str">
        <f t="shared" si="9"/>
        <v/>
      </c>
      <c r="M35" s="227" t="str">
        <f t="shared" si="10"/>
        <v/>
      </c>
      <c r="N35" s="408"/>
      <c r="O35" s="409"/>
      <c r="P35" s="172"/>
      <c r="BA35" s="84" t="str">
        <f t="shared" ref="BA35:BA40" si="11">+_xlfn.CONCAT($BA$33,C35)</f>
        <v>2(2)</v>
      </c>
    </row>
    <row r="36" spans="1:53" ht="24" customHeight="1">
      <c r="A36" s="223"/>
      <c r="B36" s="231"/>
      <c r="C36" s="91" t="s">
        <v>321</v>
      </c>
      <c r="D36" s="393" t="s">
        <v>358</v>
      </c>
      <c r="E36" s="394"/>
      <c r="F36" s="394"/>
      <c r="G36" s="395"/>
      <c r="H36" s="101" t="s">
        <v>359</v>
      </c>
      <c r="I36" s="225" t="str">
        <f t="shared" si="6"/>
        <v/>
      </c>
      <c r="J36" s="225" t="str">
        <f t="shared" si="7"/>
        <v/>
      </c>
      <c r="K36" s="225" t="str">
        <f t="shared" si="8"/>
        <v/>
      </c>
      <c r="L36" s="225" t="str">
        <f t="shared" si="9"/>
        <v/>
      </c>
      <c r="M36" s="227" t="str">
        <f t="shared" si="10"/>
        <v/>
      </c>
      <c r="N36" s="404"/>
      <c r="O36" s="405"/>
      <c r="P36" s="172"/>
      <c r="BA36" s="84" t="str">
        <f t="shared" si="11"/>
        <v>2(3)</v>
      </c>
    </row>
    <row r="37" spans="1:53" ht="24" customHeight="1">
      <c r="A37" s="223"/>
      <c r="B37" s="231"/>
      <c r="C37" s="91" t="s">
        <v>324</v>
      </c>
      <c r="D37" s="396"/>
      <c r="E37" s="397"/>
      <c r="F37" s="419"/>
      <c r="G37" s="420"/>
      <c r="H37" s="101" t="s">
        <v>360</v>
      </c>
      <c r="I37" s="225" t="str">
        <f t="shared" si="6"/>
        <v/>
      </c>
      <c r="J37" s="225" t="str">
        <f t="shared" si="7"/>
        <v/>
      </c>
      <c r="K37" s="225" t="str">
        <f t="shared" si="8"/>
        <v/>
      </c>
      <c r="L37" s="225" t="str">
        <f t="shared" si="9"/>
        <v/>
      </c>
      <c r="M37" s="227" t="str">
        <f t="shared" si="10"/>
        <v/>
      </c>
      <c r="N37" s="408"/>
      <c r="O37" s="409"/>
      <c r="P37" s="172"/>
      <c r="BA37" s="84" t="str">
        <f t="shared" si="11"/>
        <v>2(4)</v>
      </c>
    </row>
    <row r="38" spans="1:53" ht="33" customHeight="1">
      <c r="A38" s="223"/>
      <c r="B38" s="231"/>
      <c r="C38" s="95" t="s">
        <v>326</v>
      </c>
      <c r="D38" s="424" t="s">
        <v>361</v>
      </c>
      <c r="E38" s="425"/>
      <c r="F38" s="393" t="s">
        <v>16</v>
      </c>
      <c r="G38" s="395"/>
      <c r="H38" s="101" t="s">
        <v>362</v>
      </c>
      <c r="I38" s="225" t="str">
        <f t="shared" si="6"/>
        <v/>
      </c>
      <c r="J38" s="225" t="str">
        <f t="shared" si="7"/>
        <v/>
      </c>
      <c r="K38" s="225" t="str">
        <f t="shared" si="8"/>
        <v/>
      </c>
      <c r="L38" s="225" t="str">
        <f t="shared" si="9"/>
        <v/>
      </c>
      <c r="M38" s="227" t="str">
        <f t="shared" si="10"/>
        <v/>
      </c>
      <c r="N38" s="404"/>
      <c r="O38" s="405"/>
      <c r="P38" s="172"/>
      <c r="BA38" s="84" t="str">
        <f t="shared" si="11"/>
        <v>2(5)</v>
      </c>
    </row>
    <row r="39" spans="1:53" ht="24" customHeight="1">
      <c r="A39" s="223"/>
      <c r="B39" s="231"/>
      <c r="C39" s="95" t="s">
        <v>328</v>
      </c>
      <c r="D39" s="426"/>
      <c r="E39" s="427"/>
      <c r="F39" s="396"/>
      <c r="G39" s="398"/>
      <c r="H39" s="101" t="s">
        <v>17</v>
      </c>
      <c r="I39" s="225" t="str">
        <f t="shared" si="6"/>
        <v/>
      </c>
      <c r="J39" s="225" t="str">
        <f t="shared" si="7"/>
        <v/>
      </c>
      <c r="K39" s="225" t="str">
        <f t="shared" si="8"/>
        <v/>
      </c>
      <c r="L39" s="225" t="str">
        <f t="shared" si="9"/>
        <v/>
      </c>
      <c r="M39" s="227" t="str">
        <f t="shared" si="10"/>
        <v/>
      </c>
      <c r="N39" s="406"/>
      <c r="O39" s="407"/>
      <c r="P39" s="172"/>
      <c r="BA39" s="84" t="str">
        <f t="shared" si="11"/>
        <v>2(6)</v>
      </c>
    </row>
    <row r="40" spans="1:53" ht="24" customHeight="1">
      <c r="A40" s="223"/>
      <c r="B40" s="231"/>
      <c r="C40" s="95" t="s">
        <v>331</v>
      </c>
      <c r="D40" s="428"/>
      <c r="E40" s="429"/>
      <c r="F40" s="418"/>
      <c r="G40" s="420"/>
      <c r="H40" s="101" t="s">
        <v>18</v>
      </c>
      <c r="I40" s="225" t="str">
        <f t="shared" si="6"/>
        <v/>
      </c>
      <c r="J40" s="225" t="str">
        <f t="shared" si="7"/>
        <v/>
      </c>
      <c r="K40" s="225" t="str">
        <f t="shared" si="8"/>
        <v/>
      </c>
      <c r="L40" s="225" t="str">
        <f t="shared" si="9"/>
        <v/>
      </c>
      <c r="M40" s="227" t="str">
        <f t="shared" si="10"/>
        <v/>
      </c>
      <c r="N40" s="408"/>
      <c r="O40" s="409"/>
      <c r="P40" s="172"/>
      <c r="BA40" s="84" t="str">
        <f t="shared" si="11"/>
        <v>2(7)</v>
      </c>
    </row>
    <row r="41" spans="1:53" ht="12.9" customHeight="1">
      <c r="P41" s="207" t="s">
        <v>736</v>
      </c>
    </row>
    <row r="46" spans="1:53" ht="12">
      <c r="N46" s="71"/>
    </row>
    <row r="47" spans="1:53">
      <c r="H47" s="84"/>
    </row>
    <row r="48" spans="1:53">
      <c r="H48" s="84"/>
    </row>
  </sheetData>
  <sheetProtection sheet="1" objects="1" scenarios="1"/>
  <mergeCells count="53">
    <mergeCell ref="C2:G2"/>
    <mergeCell ref="H2:M2"/>
    <mergeCell ref="N2:O2"/>
    <mergeCell ref="D30:G31"/>
    <mergeCell ref="D25:G26"/>
    <mergeCell ref="D29:G29"/>
    <mergeCell ref="D27:G28"/>
    <mergeCell ref="C4:P4"/>
    <mergeCell ref="N7:P7"/>
    <mergeCell ref="N8:P8"/>
    <mergeCell ref="N9:P9"/>
    <mergeCell ref="G8:M8"/>
    <mergeCell ref="G9:M9"/>
    <mergeCell ref="F8:F9"/>
    <mergeCell ref="G6:M6"/>
    <mergeCell ref="C5:F5"/>
    <mergeCell ref="N12:O13"/>
    <mergeCell ref="N30:O31"/>
    <mergeCell ref="N29:O29"/>
    <mergeCell ref="N27:O28"/>
    <mergeCell ref="N25:O26"/>
    <mergeCell ref="C6:E9"/>
    <mergeCell ref="N6:P6"/>
    <mergeCell ref="G7:M7"/>
    <mergeCell ref="D38:E40"/>
    <mergeCell ref="D36:G37"/>
    <mergeCell ref="N32:O32"/>
    <mergeCell ref="F38:G40"/>
    <mergeCell ref="N38:O40"/>
    <mergeCell ref="D33:P33"/>
    <mergeCell ref="N34:O35"/>
    <mergeCell ref="D32:H32"/>
    <mergeCell ref="N36:O37"/>
    <mergeCell ref="D34:G35"/>
    <mergeCell ref="C11:C13"/>
    <mergeCell ref="D11:H13"/>
    <mergeCell ref="D16:G16"/>
    <mergeCell ref="D22:G24"/>
    <mergeCell ref="D14:P14"/>
    <mergeCell ref="J11:O11"/>
    <mergeCell ref="N17:O19"/>
    <mergeCell ref="N20:O21"/>
    <mergeCell ref="N22:O24"/>
    <mergeCell ref="J12:J13"/>
    <mergeCell ref="N16:O16"/>
    <mergeCell ref="D15:G15"/>
    <mergeCell ref="I11:I13"/>
    <mergeCell ref="D17:G19"/>
    <mergeCell ref="D20:G21"/>
    <mergeCell ref="N15:O15"/>
    <mergeCell ref="P11:P13"/>
    <mergeCell ref="K12:K13"/>
    <mergeCell ref="M12:M13"/>
  </mergeCells>
  <phoneticPr fontId="2"/>
  <dataValidations xWindow="1038" yWindow="334" count="5">
    <dataValidation type="list" allowBlank="1" showInputMessage="1" showErrorMessage="1" sqref="C2" xr:uid="{1CA96D45-0429-40AA-8444-C58B7B8F872C}">
      <formula1>リスト_調査結果表_大分類</formula1>
    </dataValidation>
    <dataValidation type="list" allowBlank="1" showInputMessage="1" showErrorMessage="1" sqref="H2" xr:uid="{B60FC860-980A-4EF2-9721-5565CA7619F1}">
      <formula1>INDIRECT("リスト_調査結果表_" &amp; C2)</formula1>
    </dataValidation>
    <dataValidation imeMode="on" allowBlank="1" showInputMessage="1" showErrorMessage="1" sqref="G7:M9 N15:O32 N34:O40" xr:uid="{68493F60-9CF6-489F-BDBB-7DE67447E1E6}"/>
    <dataValidation type="custom" imeMode="off" allowBlank="1" showInputMessage="1" showErrorMessage="1" error="0～3の数字または消去のみ可能です" promptTitle="調査結果" prompt="0:指摘なし_x000a_1:要是正のみ_x000a_2:既存不適格のみ_x000a_3:要是正+既存不適格" sqref="A15:A31 A34:A40" xr:uid="{BA56EB2F-92E4-4C5A-A9EB-5CB4B5571357}">
      <formula1>AND(NOT(_xlfn.ISFORMULA(A15)),ISNUMBER(A15),A15&gt;=0,A15&lt;=3)</formula1>
    </dataValidation>
    <dataValidation type="custom" imeMode="off" allowBlank="1" showInputMessage="1" showErrorMessage="1" errorTitle="特記事項" error="1または消去のみ可能です" promptTitle="特記事項" prompt="特記事項がある場合は1を入力" sqref="B15:B31 B34:B40" xr:uid="{DC063F75-FE62-411A-A004-94B8EA31EA11}">
      <formula1>AND(NOT(_xlfn.ISFORMULA(B15)),B15=1)</formula1>
    </dataValidation>
  </dataValidations>
  <pageMargins left="0.59055118110236227" right="0.39370078740157483" top="0.39370078740157483" bottom="0.19685039370078741" header="0" footer="0"/>
  <pageSetup paperSize="9" scale="9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C45"/>
  <sheetViews>
    <sheetView tabSelected="1" zoomScaleNormal="100" zoomScaleSheetLayoutView="100" workbookViewId="0">
      <pane xSplit="2" ySplit="13" topLeftCell="C14" activePane="bottomRight" state="frozen"/>
      <selection pane="topRight"/>
      <selection pane="bottomLeft"/>
      <selection pane="bottomRight"/>
    </sheetView>
  </sheetViews>
  <sheetFormatPr defaultColWidth="9" defaultRowHeight="9.6"/>
  <cols>
    <col min="1" max="2" width="2.6640625" style="84" customWidth="1"/>
    <col min="3" max="3" width="4.109375" style="84" customWidth="1"/>
    <col min="4" max="5" width="2.6640625" style="84" customWidth="1"/>
    <col min="6" max="6" width="9.44140625" style="85" customWidth="1"/>
    <col min="7" max="7" width="3.6640625" style="85" customWidth="1"/>
    <col min="8" max="8" width="21.6640625" style="85" customWidth="1"/>
    <col min="9" max="13" width="2.6640625" style="84" customWidth="1"/>
    <col min="14" max="14" width="17.109375" style="84" customWidth="1"/>
    <col min="15" max="15" width="20.109375" style="84" customWidth="1"/>
    <col min="16" max="16" width="2.6640625" style="84" customWidth="1"/>
    <col min="17" max="52" width="9" style="84"/>
    <col min="53" max="78" width="0" style="84" hidden="1" customWidth="1"/>
    <col min="79" max="16384" width="9" style="84"/>
  </cols>
  <sheetData>
    <row r="1" spans="1:55" ht="5.0999999999999996" customHeight="1">
      <c r="A1" s="221"/>
      <c r="B1" s="221"/>
      <c r="C1" s="221"/>
      <c r="D1" s="221"/>
      <c r="E1" s="221"/>
      <c r="F1" s="222"/>
      <c r="G1" s="222"/>
      <c r="H1" s="222"/>
      <c r="I1" s="221"/>
      <c r="J1" s="221"/>
      <c r="K1" s="221"/>
      <c r="L1" s="221"/>
      <c r="M1" s="221"/>
      <c r="N1" s="221"/>
      <c r="O1" s="221"/>
      <c r="P1" s="221"/>
    </row>
    <row r="2" spans="1:55" ht="20.100000000000001" customHeight="1">
      <c r="A2" s="221"/>
      <c r="B2" s="221"/>
      <c r="C2" s="445"/>
      <c r="D2" s="446"/>
      <c r="E2" s="446"/>
      <c r="F2" s="446"/>
      <c r="G2" s="447"/>
      <c r="H2" s="448"/>
      <c r="I2" s="446"/>
      <c r="J2" s="446"/>
      <c r="K2" s="446"/>
      <c r="L2" s="446"/>
      <c r="M2" s="447"/>
      <c r="N2" s="449" t="str">
        <f>IF(H2="", HYPERLINK("#C2:G2","左のリストを選択して移動できます"), IFERROR(HYPERLINK(VLOOKUP(H2,リスト_調査結果表_リンク,2,FALSE),"ここをクリックで選択した入力欄へ移動"),"❌ リンクが見つかりません"))</f>
        <v>左のリストを選択して移動できます</v>
      </c>
      <c r="O2" s="450"/>
      <c r="P2" s="221"/>
    </row>
    <row r="3" spans="1:55" ht="5.0999999999999996" customHeight="1">
      <c r="A3" s="221"/>
      <c r="B3" s="221"/>
      <c r="C3" s="221"/>
      <c r="D3" s="221"/>
      <c r="E3" s="221"/>
      <c r="F3" s="222"/>
      <c r="G3" s="222"/>
      <c r="H3" s="222"/>
      <c r="I3" s="221"/>
      <c r="J3" s="221"/>
      <c r="K3" s="221"/>
      <c r="L3" s="221"/>
      <c r="M3" s="221"/>
      <c r="N3" s="221"/>
      <c r="O3" s="221"/>
      <c r="P3" s="221"/>
    </row>
    <row r="4" spans="1:55" ht="15" customHeight="1">
      <c r="C4" s="451" t="s">
        <v>301</v>
      </c>
      <c r="D4" s="451"/>
      <c r="E4" s="451"/>
      <c r="F4" s="451"/>
      <c r="G4" s="451"/>
      <c r="H4" s="451"/>
      <c r="I4" s="451"/>
      <c r="J4" s="451"/>
      <c r="K4" s="451"/>
      <c r="L4" s="451"/>
      <c r="M4" s="451"/>
      <c r="N4" s="451"/>
      <c r="O4" s="451"/>
      <c r="P4" s="451"/>
    </row>
    <row r="5" spans="1:55" ht="14.1" customHeight="1">
      <c r="C5" s="453"/>
      <c r="D5" s="453"/>
      <c r="E5" s="453"/>
      <c r="F5" s="453"/>
      <c r="H5" s="226" t="s">
        <v>921</v>
      </c>
      <c r="I5" s="18"/>
      <c r="J5" s="18"/>
      <c r="K5" s="18"/>
      <c r="L5" s="18"/>
      <c r="M5" s="18"/>
      <c r="N5" s="18"/>
      <c r="O5" s="18"/>
      <c r="P5" s="18"/>
    </row>
    <row r="6" spans="1:55" ht="14.1" customHeight="1">
      <c r="C6" s="422" t="s">
        <v>303</v>
      </c>
      <c r="D6" s="422"/>
      <c r="E6" s="422"/>
      <c r="F6" s="86"/>
      <c r="G6" s="422" t="s">
        <v>304</v>
      </c>
      <c r="H6" s="422"/>
      <c r="I6" s="422"/>
      <c r="J6" s="422"/>
      <c r="K6" s="422"/>
      <c r="L6" s="422"/>
      <c r="M6" s="422"/>
      <c r="N6" s="422" t="s">
        <v>305</v>
      </c>
      <c r="O6" s="422"/>
      <c r="P6" s="422"/>
    </row>
    <row r="7" spans="1:55" ht="21" customHeight="1">
      <c r="C7" s="422"/>
      <c r="D7" s="422"/>
      <c r="E7" s="422"/>
      <c r="F7" s="87" t="s">
        <v>306</v>
      </c>
      <c r="G7" s="455" t="str">
        <f>IF(調査結果表その１!G7&lt;&gt;"",調査結果表その１!G7,"")</f>
        <v/>
      </c>
      <c r="H7" s="455"/>
      <c r="I7" s="455"/>
      <c r="J7" s="455"/>
      <c r="K7" s="455"/>
      <c r="L7" s="455"/>
      <c r="M7" s="455"/>
      <c r="N7" s="456" t="str">
        <f>IF(調査結果表その１!N7&lt;&gt;"",調査結果表その１!N7,"")</f>
        <v/>
      </c>
      <c r="O7" s="456"/>
      <c r="P7" s="456"/>
    </row>
    <row r="8" spans="1:55" ht="21" customHeight="1">
      <c r="C8" s="422"/>
      <c r="D8" s="422"/>
      <c r="E8" s="422"/>
      <c r="F8" s="413" t="s">
        <v>307</v>
      </c>
      <c r="G8" s="455" t="str">
        <f>IF(調査結果表その１!G8&lt;&gt;"",調査結果表その１!G8,"")</f>
        <v/>
      </c>
      <c r="H8" s="455"/>
      <c r="I8" s="455"/>
      <c r="J8" s="455"/>
      <c r="K8" s="455"/>
      <c r="L8" s="455"/>
      <c r="M8" s="455"/>
      <c r="N8" s="456" t="str">
        <f>IF(調査結果表その１!N8&lt;&gt;"",調査結果表その１!N8,"")</f>
        <v/>
      </c>
      <c r="O8" s="456"/>
      <c r="P8" s="456"/>
    </row>
    <row r="9" spans="1:55" ht="21" customHeight="1">
      <c r="C9" s="422"/>
      <c r="D9" s="422"/>
      <c r="E9" s="422"/>
      <c r="F9" s="413"/>
      <c r="G9" s="455" t="str">
        <f>IF(調査結果表その１!G9&lt;&gt;"",調査結果表その１!G9,"")</f>
        <v/>
      </c>
      <c r="H9" s="455"/>
      <c r="I9" s="455"/>
      <c r="J9" s="455"/>
      <c r="K9" s="455"/>
      <c r="L9" s="455"/>
      <c r="M9" s="455"/>
      <c r="N9" s="456" t="str">
        <f>IF(調査結果表その１!N9&lt;&gt;"",調査結果表その１!N9,"")</f>
        <v/>
      </c>
      <c r="O9" s="456"/>
      <c r="P9" s="456"/>
    </row>
    <row r="10" spans="1:55" ht="3.9" customHeight="1"/>
    <row r="11" spans="1:55" ht="13.5" customHeight="1">
      <c r="C11" s="434" t="s">
        <v>308</v>
      </c>
      <c r="D11" s="437" t="s">
        <v>309</v>
      </c>
      <c r="E11" s="438"/>
      <c r="F11" s="438"/>
      <c r="G11" s="438"/>
      <c r="H11" s="438"/>
      <c r="I11" s="319" t="s">
        <v>310</v>
      </c>
      <c r="J11" s="402" t="s">
        <v>311</v>
      </c>
      <c r="K11" s="402"/>
      <c r="L11" s="402"/>
      <c r="M11" s="402"/>
      <c r="N11" s="402"/>
      <c r="O11" s="403"/>
      <c r="P11" s="319" t="s">
        <v>312</v>
      </c>
    </row>
    <row r="12" spans="1:55" ht="10.5" customHeight="1">
      <c r="C12" s="435"/>
      <c r="D12" s="439"/>
      <c r="E12" s="440"/>
      <c r="F12" s="440"/>
      <c r="G12" s="440"/>
      <c r="H12" s="440"/>
      <c r="I12" s="416"/>
      <c r="J12" s="410" t="s">
        <v>123</v>
      </c>
      <c r="K12" s="421" t="s">
        <v>313</v>
      </c>
      <c r="L12" s="89"/>
      <c r="M12" s="318" t="s">
        <v>317</v>
      </c>
      <c r="N12" s="437" t="s">
        <v>464</v>
      </c>
      <c r="O12" s="443"/>
      <c r="P12" s="320"/>
    </row>
    <row r="13" spans="1:55" ht="41.25" customHeight="1">
      <c r="A13" s="224"/>
      <c r="B13" s="230"/>
      <c r="C13" s="436"/>
      <c r="D13" s="441"/>
      <c r="E13" s="442"/>
      <c r="F13" s="442"/>
      <c r="G13" s="442"/>
      <c r="H13" s="442"/>
      <c r="I13" s="417"/>
      <c r="J13" s="410"/>
      <c r="K13" s="318"/>
      <c r="L13" s="90" t="s">
        <v>554</v>
      </c>
      <c r="M13" s="318"/>
      <c r="N13" s="441"/>
      <c r="O13" s="444"/>
      <c r="P13" s="321"/>
      <c r="BA13" s="84" t="s">
        <v>308</v>
      </c>
      <c r="BB13" s="84" t="s">
        <v>1020</v>
      </c>
      <c r="BC13" s="84" t="s">
        <v>1021</v>
      </c>
    </row>
    <row r="14" spans="1:55" ht="20.100000000000001" customHeight="1">
      <c r="C14" s="454" t="s">
        <v>363</v>
      </c>
      <c r="D14" s="453"/>
      <c r="E14" s="453"/>
      <c r="BA14" s="84">
        <v>2</v>
      </c>
    </row>
    <row r="15" spans="1:55" ht="33" customHeight="1">
      <c r="A15" s="223"/>
      <c r="B15" s="231"/>
      <c r="C15" s="95" t="s">
        <v>333</v>
      </c>
      <c r="D15" s="463" t="s">
        <v>364</v>
      </c>
      <c r="E15" s="463"/>
      <c r="F15" s="459" t="s">
        <v>125</v>
      </c>
      <c r="G15" s="459"/>
      <c r="H15" s="96" t="s">
        <v>19</v>
      </c>
      <c r="I15" s="225" t="str">
        <f>IF(AND(ISBLANK($A15),ISBLANK($B15)),"",IF(OR($A15&gt;=0,$B15=1),"〇",""))</f>
        <v/>
      </c>
      <c r="J15" s="225" t="str">
        <f>IF(ISBLANK($A15),"",IF(AND($A15&gt;=0,$A15&lt;=3),CHOOSE($A15+1,"〇","","",""),""))</f>
        <v/>
      </c>
      <c r="K15" s="225" t="str">
        <f>IF(ISBLANK($A15),"",IF(AND($A15&gt;=0,$A15&lt;=3),CHOOSE($A15+1,"","〇","〇","〇"),""))</f>
        <v/>
      </c>
      <c r="L15" s="225" t="str">
        <f>IF(ISBLANK($A15),"",IF(AND($A15&gt;=0,$A15&lt;=3),CHOOSE($A15+1,"","","〇",""),""))</f>
        <v/>
      </c>
      <c r="M15" s="227" t="str">
        <f>IF($B15=1,"〇","")</f>
        <v/>
      </c>
      <c r="N15" s="404"/>
      <c r="O15" s="405"/>
      <c r="P15" s="178"/>
      <c r="BA15" s="84" t="str">
        <f>+_xlfn.CONCAT($BA$14,C15)</f>
        <v>2(8)</v>
      </c>
    </row>
    <row r="16" spans="1:55" ht="24" customHeight="1">
      <c r="A16" s="223"/>
      <c r="B16" s="231"/>
      <c r="C16" s="95" t="s">
        <v>335</v>
      </c>
      <c r="D16" s="463"/>
      <c r="E16" s="463"/>
      <c r="F16" s="459"/>
      <c r="G16" s="459"/>
      <c r="H16" s="96" t="s">
        <v>20</v>
      </c>
      <c r="I16" s="225" t="str">
        <f t="shared" ref="I16:I25" si="0">IF(AND(ISBLANK($A16),ISBLANK($B16)),"",IF(OR($A16&gt;=0,$B16=1),"〇",""))</f>
        <v/>
      </c>
      <c r="J16" s="225" t="str">
        <f t="shared" ref="J16:J25" si="1">IF(ISBLANK($A16),"",IF(AND($A16&gt;=0,$A16&lt;=3),CHOOSE($A16+1,"〇","","",""),""))</f>
        <v/>
      </c>
      <c r="K16" s="225" t="str">
        <f t="shared" ref="K16:K25" si="2">IF(ISBLANK($A16),"",IF(AND($A16&gt;=0,$A16&lt;=3),CHOOSE($A16+1,"","〇","〇","〇"),""))</f>
        <v/>
      </c>
      <c r="L16" s="225" t="str">
        <f t="shared" ref="L16:L25" si="3">IF(ISBLANK($A16),"",IF(AND($A16&gt;=0,$A16&lt;=3),CHOOSE($A16+1,"","","〇",""),""))</f>
        <v/>
      </c>
      <c r="M16" s="227" t="str">
        <f t="shared" ref="M16:M25" si="4">IF($B16=1,"〇","")</f>
        <v/>
      </c>
      <c r="N16" s="406"/>
      <c r="O16" s="407"/>
      <c r="P16" s="178"/>
      <c r="BA16" s="84" t="str">
        <f t="shared" ref="BA16:BA25" si="5">+_xlfn.CONCAT($BA$14,C16)</f>
        <v>2(9)</v>
      </c>
    </row>
    <row r="17" spans="1:53" ht="33" customHeight="1">
      <c r="A17" s="223"/>
      <c r="B17" s="231"/>
      <c r="C17" s="95" t="s">
        <v>336</v>
      </c>
      <c r="D17" s="463"/>
      <c r="E17" s="463"/>
      <c r="F17" s="459"/>
      <c r="G17" s="459"/>
      <c r="H17" s="96" t="s">
        <v>21</v>
      </c>
      <c r="I17" s="225" t="str">
        <f t="shared" si="0"/>
        <v/>
      </c>
      <c r="J17" s="225" t="str">
        <f t="shared" si="1"/>
        <v/>
      </c>
      <c r="K17" s="225" t="str">
        <f t="shared" si="2"/>
        <v/>
      </c>
      <c r="L17" s="225" t="str">
        <f t="shared" si="3"/>
        <v/>
      </c>
      <c r="M17" s="227" t="str">
        <f t="shared" si="4"/>
        <v/>
      </c>
      <c r="N17" s="408"/>
      <c r="O17" s="409"/>
      <c r="P17" s="178"/>
      <c r="BA17" s="84" t="str">
        <f t="shared" si="5"/>
        <v>2(10)</v>
      </c>
    </row>
    <row r="18" spans="1:53" ht="33" customHeight="1">
      <c r="A18" s="223"/>
      <c r="B18" s="231"/>
      <c r="C18" s="95" t="s">
        <v>337</v>
      </c>
      <c r="D18" s="463"/>
      <c r="E18" s="463"/>
      <c r="F18" s="459" t="s">
        <v>126</v>
      </c>
      <c r="G18" s="459"/>
      <c r="H18" s="96" t="s">
        <v>22</v>
      </c>
      <c r="I18" s="225" t="str">
        <f t="shared" si="0"/>
        <v/>
      </c>
      <c r="J18" s="225" t="str">
        <f t="shared" si="1"/>
        <v/>
      </c>
      <c r="K18" s="225" t="str">
        <f t="shared" si="2"/>
        <v/>
      </c>
      <c r="L18" s="225" t="str">
        <f t="shared" si="3"/>
        <v/>
      </c>
      <c r="M18" s="227" t="str">
        <f t="shared" si="4"/>
        <v/>
      </c>
      <c r="N18" s="404"/>
      <c r="O18" s="405"/>
      <c r="P18" s="172"/>
      <c r="BA18" s="84" t="str">
        <f t="shared" si="5"/>
        <v>2(11)</v>
      </c>
    </row>
    <row r="19" spans="1:53" ht="24.9" customHeight="1">
      <c r="A19" s="223"/>
      <c r="B19" s="231"/>
      <c r="C19" s="95" t="s">
        <v>340</v>
      </c>
      <c r="D19" s="463"/>
      <c r="E19" s="463"/>
      <c r="F19" s="459"/>
      <c r="G19" s="459"/>
      <c r="H19" s="92" t="s">
        <v>127</v>
      </c>
      <c r="I19" s="225" t="str">
        <f t="shared" si="0"/>
        <v/>
      </c>
      <c r="J19" s="225" t="str">
        <f t="shared" si="1"/>
        <v/>
      </c>
      <c r="K19" s="225" t="str">
        <f t="shared" si="2"/>
        <v/>
      </c>
      <c r="L19" s="225" t="str">
        <f t="shared" si="3"/>
        <v/>
      </c>
      <c r="M19" s="227" t="str">
        <f t="shared" si="4"/>
        <v/>
      </c>
      <c r="N19" s="406"/>
      <c r="O19" s="407"/>
      <c r="P19" s="172"/>
      <c r="BA19" s="84" t="str">
        <f t="shared" si="5"/>
        <v>2(12)</v>
      </c>
    </row>
    <row r="20" spans="1:53" ht="24.9" customHeight="1">
      <c r="A20" s="223"/>
      <c r="B20" s="231"/>
      <c r="C20" s="95" t="s">
        <v>342</v>
      </c>
      <c r="D20" s="463"/>
      <c r="E20" s="463"/>
      <c r="F20" s="459"/>
      <c r="G20" s="459"/>
      <c r="H20" s="96" t="s">
        <v>365</v>
      </c>
      <c r="I20" s="225" t="str">
        <f t="shared" si="0"/>
        <v/>
      </c>
      <c r="J20" s="225" t="str">
        <f t="shared" si="1"/>
        <v/>
      </c>
      <c r="K20" s="225" t="str">
        <f t="shared" si="2"/>
        <v/>
      </c>
      <c r="L20" s="225" t="str">
        <f t="shared" si="3"/>
        <v/>
      </c>
      <c r="M20" s="227" t="str">
        <f t="shared" si="4"/>
        <v/>
      </c>
      <c r="N20" s="406"/>
      <c r="O20" s="407"/>
      <c r="P20" s="172"/>
      <c r="BA20" s="84" t="str">
        <f t="shared" si="5"/>
        <v>2(13)</v>
      </c>
    </row>
    <row r="21" spans="1:53" ht="33" customHeight="1">
      <c r="A21" s="223"/>
      <c r="B21" s="231"/>
      <c r="C21" s="95" t="s">
        <v>344</v>
      </c>
      <c r="D21" s="463"/>
      <c r="E21" s="463"/>
      <c r="F21" s="459"/>
      <c r="G21" s="459"/>
      <c r="H21" s="96" t="s">
        <v>367</v>
      </c>
      <c r="I21" s="225" t="str">
        <f t="shared" si="0"/>
        <v/>
      </c>
      <c r="J21" s="225" t="str">
        <f t="shared" si="1"/>
        <v/>
      </c>
      <c r="K21" s="225" t="str">
        <f t="shared" si="2"/>
        <v/>
      </c>
      <c r="L21" s="225" t="str">
        <f t="shared" si="3"/>
        <v/>
      </c>
      <c r="M21" s="227" t="str">
        <f t="shared" si="4"/>
        <v/>
      </c>
      <c r="N21" s="408"/>
      <c r="O21" s="409"/>
      <c r="P21" s="172"/>
      <c r="BA21" s="84" t="str">
        <f t="shared" si="5"/>
        <v>2(14)</v>
      </c>
    </row>
    <row r="22" spans="1:53" ht="24" customHeight="1">
      <c r="A22" s="223"/>
      <c r="B22" s="231"/>
      <c r="C22" s="95" t="s">
        <v>346</v>
      </c>
      <c r="D22" s="463"/>
      <c r="E22" s="463"/>
      <c r="F22" s="459" t="s">
        <v>368</v>
      </c>
      <c r="G22" s="459"/>
      <c r="H22" s="96" t="s">
        <v>369</v>
      </c>
      <c r="I22" s="225" t="str">
        <f t="shared" si="0"/>
        <v/>
      </c>
      <c r="J22" s="225" t="str">
        <f t="shared" si="1"/>
        <v/>
      </c>
      <c r="K22" s="225" t="str">
        <f t="shared" si="2"/>
        <v/>
      </c>
      <c r="L22" s="225" t="str">
        <f t="shared" si="3"/>
        <v/>
      </c>
      <c r="M22" s="227" t="str">
        <f t="shared" si="4"/>
        <v/>
      </c>
      <c r="N22" s="404"/>
      <c r="O22" s="405"/>
      <c r="P22" s="172"/>
      <c r="BA22" s="84" t="str">
        <f t="shared" si="5"/>
        <v>2(15)</v>
      </c>
    </row>
    <row r="23" spans="1:53" ht="24" customHeight="1">
      <c r="A23" s="223"/>
      <c r="B23" s="231"/>
      <c r="C23" s="95" t="s">
        <v>348</v>
      </c>
      <c r="D23" s="463"/>
      <c r="E23" s="463"/>
      <c r="F23" s="459"/>
      <c r="G23" s="459"/>
      <c r="H23" s="96" t="s">
        <v>370</v>
      </c>
      <c r="I23" s="225" t="str">
        <f t="shared" si="0"/>
        <v/>
      </c>
      <c r="J23" s="225" t="str">
        <f t="shared" si="1"/>
        <v/>
      </c>
      <c r="K23" s="225" t="str">
        <f t="shared" si="2"/>
        <v/>
      </c>
      <c r="L23" s="225" t="str">
        <f t="shared" si="3"/>
        <v/>
      </c>
      <c r="M23" s="227" t="str">
        <f t="shared" si="4"/>
        <v/>
      </c>
      <c r="N23" s="408"/>
      <c r="O23" s="409"/>
      <c r="P23" s="172"/>
      <c r="BA23" s="84" t="str">
        <f t="shared" si="5"/>
        <v>2(16)</v>
      </c>
    </row>
    <row r="24" spans="1:53" ht="24" customHeight="1">
      <c r="A24" s="223"/>
      <c r="B24" s="231"/>
      <c r="C24" s="95" t="s">
        <v>351</v>
      </c>
      <c r="D24" s="463"/>
      <c r="E24" s="463"/>
      <c r="F24" s="459" t="s">
        <v>371</v>
      </c>
      <c r="G24" s="459"/>
      <c r="H24" s="96" t="s">
        <v>372</v>
      </c>
      <c r="I24" s="225" t="str">
        <f t="shared" si="0"/>
        <v/>
      </c>
      <c r="J24" s="225" t="str">
        <f t="shared" si="1"/>
        <v/>
      </c>
      <c r="K24" s="225" t="str">
        <f t="shared" si="2"/>
        <v/>
      </c>
      <c r="L24" s="225" t="str">
        <f t="shared" si="3"/>
        <v/>
      </c>
      <c r="M24" s="227" t="str">
        <f t="shared" si="4"/>
        <v/>
      </c>
      <c r="N24" s="404"/>
      <c r="O24" s="405"/>
      <c r="P24" s="172"/>
      <c r="BA24" s="84" t="str">
        <f t="shared" si="5"/>
        <v>2(17)</v>
      </c>
    </row>
    <row r="25" spans="1:53" ht="24" customHeight="1">
      <c r="A25" s="223"/>
      <c r="B25" s="231"/>
      <c r="C25" s="95" t="s">
        <v>373</v>
      </c>
      <c r="D25" s="463"/>
      <c r="E25" s="463"/>
      <c r="F25" s="459"/>
      <c r="G25" s="459"/>
      <c r="H25" s="102" t="s">
        <v>374</v>
      </c>
      <c r="I25" s="228" t="str">
        <f t="shared" si="0"/>
        <v/>
      </c>
      <c r="J25" s="228" t="str">
        <f t="shared" si="1"/>
        <v/>
      </c>
      <c r="K25" s="228" t="str">
        <f t="shared" si="2"/>
        <v/>
      </c>
      <c r="L25" s="228" t="str">
        <f t="shared" si="3"/>
        <v/>
      </c>
      <c r="M25" s="229" t="str">
        <f t="shared" si="4"/>
        <v/>
      </c>
      <c r="N25" s="406"/>
      <c r="O25" s="407"/>
      <c r="P25" s="179"/>
      <c r="BA25" s="84" t="str">
        <f t="shared" si="5"/>
        <v>2(18)</v>
      </c>
    </row>
    <row r="26" spans="1:53" ht="24.9" customHeight="1">
      <c r="C26" s="99"/>
      <c r="D26" s="418" t="s">
        <v>353</v>
      </c>
      <c r="E26" s="419"/>
      <c r="F26" s="414"/>
      <c r="G26" s="414"/>
      <c r="H26" s="414"/>
      <c r="I26" s="100"/>
      <c r="J26" s="100"/>
      <c r="K26" s="100"/>
      <c r="L26" s="100"/>
      <c r="M26" s="100"/>
      <c r="N26" s="411"/>
      <c r="O26" s="412"/>
      <c r="P26" s="180"/>
    </row>
    <row r="27" spans="1:53" s="103" customFormat="1" ht="20.100000000000001" customHeight="1">
      <c r="C27" s="173" t="s">
        <v>40</v>
      </c>
      <c r="D27" s="460" t="s">
        <v>375</v>
      </c>
      <c r="E27" s="461"/>
      <c r="F27" s="461"/>
      <c r="G27" s="461"/>
      <c r="H27" s="461"/>
      <c r="I27" s="461"/>
      <c r="J27" s="461"/>
      <c r="K27" s="461"/>
      <c r="L27" s="461"/>
      <c r="M27" s="461"/>
      <c r="N27" s="461"/>
      <c r="O27" s="461"/>
      <c r="P27" s="462"/>
      <c r="BA27" s="103">
        <v>3</v>
      </c>
    </row>
    <row r="28" spans="1:53" ht="24" customHeight="1">
      <c r="A28" s="223"/>
      <c r="B28" s="231"/>
      <c r="C28" s="91" t="s">
        <v>128</v>
      </c>
      <c r="D28" s="413" t="s">
        <v>129</v>
      </c>
      <c r="E28" s="414"/>
      <c r="F28" s="414"/>
      <c r="G28" s="415"/>
      <c r="H28" s="101" t="s">
        <v>376</v>
      </c>
      <c r="I28" s="225" t="str">
        <f t="shared" ref="I28:I36" si="6">IF(AND(ISBLANK($A28),ISBLANK($B28)),"",IF(OR($A28&gt;=0,$B28=1),"〇",""))</f>
        <v/>
      </c>
      <c r="J28" s="225" t="str">
        <f t="shared" ref="J28:J36" si="7">IF(ISBLANK($A28),"",IF(AND($A28&gt;=0,$A28&lt;=3),CHOOSE($A28+1,"〇","","",""),""))</f>
        <v/>
      </c>
      <c r="K28" s="225" t="str">
        <f t="shared" ref="K28:K36" si="8">IF(ISBLANK($A28),"",IF(AND($A28&gt;=0,$A28&lt;=3),CHOOSE($A28+1,"","〇","〇","〇"),""))</f>
        <v/>
      </c>
      <c r="L28" s="225" t="str">
        <f t="shared" ref="L28:L36" si="9">IF(ISBLANK($A28),"",IF(AND($A28&gt;=0,$A28&lt;=3),CHOOSE($A28+1,"","","〇",""),""))</f>
        <v/>
      </c>
      <c r="M28" s="227" t="str">
        <f t="shared" ref="M28:M36" si="10">IF($B28=1,"〇","")</f>
        <v/>
      </c>
      <c r="N28" s="411"/>
      <c r="O28" s="412"/>
      <c r="P28" s="172"/>
      <c r="BA28" s="84" t="str">
        <f>+_xlfn.CONCAT($BA$27,C28)</f>
        <v>3(1)</v>
      </c>
    </row>
    <row r="29" spans="1:53" ht="24" customHeight="1">
      <c r="A29" s="223"/>
      <c r="B29" s="231"/>
      <c r="C29" s="91" t="s">
        <v>320</v>
      </c>
      <c r="D29" s="393" t="s">
        <v>601</v>
      </c>
      <c r="E29" s="394"/>
      <c r="F29" s="394"/>
      <c r="G29" s="395"/>
      <c r="H29" s="101" t="s">
        <v>600</v>
      </c>
      <c r="I29" s="225" t="str">
        <f t="shared" si="6"/>
        <v/>
      </c>
      <c r="J29" s="225" t="str">
        <f t="shared" si="7"/>
        <v/>
      </c>
      <c r="K29" s="225" t="str">
        <f t="shared" si="8"/>
        <v/>
      </c>
      <c r="L29" s="225" t="str">
        <f t="shared" si="9"/>
        <v/>
      </c>
      <c r="M29" s="227" t="str">
        <f t="shared" si="10"/>
        <v/>
      </c>
      <c r="N29" s="404"/>
      <c r="O29" s="405"/>
      <c r="P29" s="172"/>
      <c r="BA29" s="84" t="str">
        <f t="shared" ref="BA29:BA36" si="11">+_xlfn.CONCAT($BA$27,C29)</f>
        <v>3(2)</v>
      </c>
    </row>
    <row r="30" spans="1:53" ht="24" customHeight="1">
      <c r="A30" s="223"/>
      <c r="B30" s="231"/>
      <c r="C30" s="91" t="s">
        <v>321</v>
      </c>
      <c r="D30" s="396"/>
      <c r="E30" s="397"/>
      <c r="F30" s="397"/>
      <c r="G30" s="398"/>
      <c r="H30" s="101" t="s">
        <v>378</v>
      </c>
      <c r="I30" s="225" t="str">
        <f t="shared" si="6"/>
        <v/>
      </c>
      <c r="J30" s="225" t="str">
        <f t="shared" si="7"/>
        <v/>
      </c>
      <c r="K30" s="225" t="str">
        <f t="shared" si="8"/>
        <v/>
      </c>
      <c r="L30" s="225" t="str">
        <f t="shared" si="9"/>
        <v/>
      </c>
      <c r="M30" s="227" t="str">
        <f t="shared" si="10"/>
        <v/>
      </c>
      <c r="N30" s="406"/>
      <c r="O30" s="407"/>
      <c r="P30" s="172"/>
      <c r="BA30" s="84" t="str">
        <f t="shared" si="11"/>
        <v>3(3)</v>
      </c>
    </row>
    <row r="31" spans="1:53" ht="24" customHeight="1">
      <c r="A31" s="223"/>
      <c r="B31" s="231"/>
      <c r="C31" s="91" t="s">
        <v>324</v>
      </c>
      <c r="D31" s="396"/>
      <c r="E31" s="397"/>
      <c r="F31" s="397"/>
      <c r="G31" s="398"/>
      <c r="H31" s="101" t="s">
        <v>379</v>
      </c>
      <c r="I31" s="225" t="str">
        <f t="shared" si="6"/>
        <v/>
      </c>
      <c r="J31" s="225" t="str">
        <f t="shared" si="7"/>
        <v/>
      </c>
      <c r="K31" s="225" t="str">
        <f t="shared" si="8"/>
        <v/>
      </c>
      <c r="L31" s="225" t="str">
        <f t="shared" si="9"/>
        <v/>
      </c>
      <c r="M31" s="227" t="str">
        <f t="shared" si="10"/>
        <v/>
      </c>
      <c r="N31" s="406"/>
      <c r="O31" s="407"/>
      <c r="P31" s="172"/>
      <c r="BA31" s="84" t="str">
        <f t="shared" si="11"/>
        <v>3(4)</v>
      </c>
    </row>
    <row r="32" spans="1:53" ht="24" customHeight="1">
      <c r="A32" s="223"/>
      <c r="B32" s="231"/>
      <c r="C32" s="91" t="s">
        <v>326</v>
      </c>
      <c r="D32" s="418"/>
      <c r="E32" s="419"/>
      <c r="F32" s="419"/>
      <c r="G32" s="420"/>
      <c r="H32" s="101" t="s">
        <v>380</v>
      </c>
      <c r="I32" s="225" t="str">
        <f t="shared" si="6"/>
        <v/>
      </c>
      <c r="J32" s="225" t="str">
        <f t="shared" si="7"/>
        <v/>
      </c>
      <c r="K32" s="225" t="str">
        <f t="shared" si="8"/>
        <v/>
      </c>
      <c r="L32" s="225" t="str">
        <f t="shared" si="9"/>
        <v/>
      </c>
      <c r="M32" s="227" t="str">
        <f t="shared" si="10"/>
        <v/>
      </c>
      <c r="N32" s="408"/>
      <c r="O32" s="409"/>
      <c r="P32" s="172"/>
      <c r="BA32" s="84" t="str">
        <f t="shared" si="11"/>
        <v>3(5)</v>
      </c>
    </row>
    <row r="33" spans="1:53" ht="24" customHeight="1">
      <c r="A33" s="223"/>
      <c r="B33" s="231"/>
      <c r="C33" s="91" t="s">
        <v>328</v>
      </c>
      <c r="D33" s="393" t="s">
        <v>381</v>
      </c>
      <c r="E33" s="394"/>
      <c r="F33" s="394"/>
      <c r="G33" s="395"/>
      <c r="H33" s="101" t="s">
        <v>382</v>
      </c>
      <c r="I33" s="225" t="str">
        <f t="shared" si="6"/>
        <v/>
      </c>
      <c r="J33" s="225" t="str">
        <f t="shared" si="7"/>
        <v/>
      </c>
      <c r="K33" s="225" t="str">
        <f t="shared" si="8"/>
        <v/>
      </c>
      <c r="L33" s="225" t="str">
        <f t="shared" si="9"/>
        <v/>
      </c>
      <c r="M33" s="227" t="str">
        <f t="shared" si="10"/>
        <v/>
      </c>
      <c r="N33" s="404"/>
      <c r="O33" s="405"/>
      <c r="P33" s="180"/>
      <c r="BA33" s="84" t="str">
        <f t="shared" si="11"/>
        <v>3(6)</v>
      </c>
    </row>
    <row r="34" spans="1:53" ht="24" customHeight="1">
      <c r="A34" s="223"/>
      <c r="B34" s="231"/>
      <c r="C34" s="91" t="s">
        <v>331</v>
      </c>
      <c r="D34" s="418"/>
      <c r="E34" s="419"/>
      <c r="F34" s="419"/>
      <c r="G34" s="420"/>
      <c r="H34" s="101" t="s">
        <v>383</v>
      </c>
      <c r="I34" s="225" t="str">
        <f t="shared" si="6"/>
        <v/>
      </c>
      <c r="J34" s="225" t="str">
        <f t="shared" si="7"/>
        <v/>
      </c>
      <c r="K34" s="225" t="str">
        <f t="shared" si="8"/>
        <v/>
      </c>
      <c r="L34" s="225" t="str">
        <f t="shared" si="9"/>
        <v/>
      </c>
      <c r="M34" s="227" t="str">
        <f t="shared" si="10"/>
        <v/>
      </c>
      <c r="N34" s="408"/>
      <c r="O34" s="409"/>
      <c r="P34" s="172"/>
      <c r="BA34" s="84" t="str">
        <f t="shared" si="11"/>
        <v>3(7)</v>
      </c>
    </row>
    <row r="35" spans="1:53" ht="24" customHeight="1">
      <c r="A35" s="223"/>
      <c r="B35" s="231"/>
      <c r="C35" s="91" t="s">
        <v>333</v>
      </c>
      <c r="D35" s="393" t="s">
        <v>384</v>
      </c>
      <c r="E35" s="394"/>
      <c r="F35" s="394"/>
      <c r="G35" s="395"/>
      <c r="H35" s="101" t="s">
        <v>385</v>
      </c>
      <c r="I35" s="225" t="str">
        <f t="shared" si="6"/>
        <v/>
      </c>
      <c r="J35" s="225" t="str">
        <f t="shared" si="7"/>
        <v/>
      </c>
      <c r="K35" s="225" t="str">
        <f t="shared" si="8"/>
        <v/>
      </c>
      <c r="L35" s="225" t="str">
        <f t="shared" si="9"/>
        <v/>
      </c>
      <c r="M35" s="227" t="str">
        <f t="shared" si="10"/>
        <v/>
      </c>
      <c r="N35" s="404"/>
      <c r="O35" s="405"/>
      <c r="P35" s="172"/>
      <c r="BA35" s="84" t="str">
        <f t="shared" si="11"/>
        <v>3(8)</v>
      </c>
    </row>
    <row r="36" spans="1:53" ht="24" customHeight="1">
      <c r="A36" s="223"/>
      <c r="B36" s="231"/>
      <c r="C36" s="104" t="s">
        <v>335</v>
      </c>
      <c r="D36" s="418"/>
      <c r="E36" s="419"/>
      <c r="F36" s="419"/>
      <c r="G36" s="420"/>
      <c r="H36" s="105" t="s">
        <v>374</v>
      </c>
      <c r="I36" s="228" t="str">
        <f t="shared" si="6"/>
        <v/>
      </c>
      <c r="J36" s="228" t="str">
        <f t="shared" si="7"/>
        <v/>
      </c>
      <c r="K36" s="228" t="str">
        <f t="shared" si="8"/>
        <v/>
      </c>
      <c r="L36" s="228" t="str">
        <f t="shared" si="9"/>
        <v/>
      </c>
      <c r="M36" s="229" t="str">
        <f t="shared" si="10"/>
        <v/>
      </c>
      <c r="N36" s="406"/>
      <c r="O36" s="407"/>
      <c r="P36" s="179"/>
      <c r="BA36" s="84" t="str">
        <f t="shared" si="11"/>
        <v>3(9)</v>
      </c>
    </row>
    <row r="37" spans="1:53" ht="24.9" customHeight="1">
      <c r="C37" s="99"/>
      <c r="D37" s="393" t="s">
        <v>353</v>
      </c>
      <c r="E37" s="394"/>
      <c r="F37" s="394"/>
      <c r="G37" s="394"/>
      <c r="H37" s="394"/>
      <c r="I37" s="100"/>
      <c r="J37" s="100"/>
      <c r="K37" s="100"/>
      <c r="L37" s="100"/>
      <c r="M37" s="100"/>
      <c r="N37" s="466"/>
      <c r="O37" s="466"/>
      <c r="P37" s="181"/>
    </row>
    <row r="38" spans="1:53" ht="20.100000000000001" customHeight="1">
      <c r="C38" s="174" t="s">
        <v>41</v>
      </c>
      <c r="D38" s="457" t="s">
        <v>386</v>
      </c>
      <c r="E38" s="458"/>
      <c r="F38" s="432"/>
      <c r="G38" s="432"/>
      <c r="H38" s="432"/>
      <c r="I38" s="432"/>
      <c r="J38" s="432"/>
      <c r="K38" s="432"/>
      <c r="L38" s="432"/>
      <c r="M38" s="432"/>
      <c r="N38" s="432"/>
      <c r="O38" s="432"/>
      <c r="P38" s="433"/>
      <c r="BA38" s="84">
        <v>4</v>
      </c>
    </row>
    <row r="39" spans="1:53" ht="24" customHeight="1">
      <c r="A39" s="223"/>
      <c r="B39" s="231"/>
      <c r="C39" s="95" t="s">
        <v>3</v>
      </c>
      <c r="D39" s="424" t="s">
        <v>387</v>
      </c>
      <c r="E39" s="425"/>
      <c r="F39" s="465" t="s">
        <v>703</v>
      </c>
      <c r="G39" s="465"/>
      <c r="H39" s="465"/>
      <c r="I39" s="225" t="str">
        <f t="shared" ref="I39:I44" si="12">IF(AND(ISBLANK($A39),ISBLANK($B39)),"",IF(OR($A39&gt;=0,$B39=1),"〇",""))</f>
        <v/>
      </c>
      <c r="J39" s="225" t="str">
        <f t="shared" ref="J39:J44" si="13">IF(ISBLANK($A39),"",IF(AND($A39&gt;=0,$A39&lt;=3),CHOOSE($A39+1,"〇","","",""),""))</f>
        <v/>
      </c>
      <c r="K39" s="225" t="str">
        <f t="shared" ref="K39:K44" si="14">IF(ISBLANK($A39),"",IF(AND($A39&gt;=0,$A39&lt;=3),CHOOSE($A39+1,"","〇","〇","〇"),""))</f>
        <v/>
      </c>
      <c r="L39" s="225" t="str">
        <f t="shared" ref="L39:L44" si="15">IF(ISBLANK($A39),"",IF(AND($A39&gt;=0,$A39&lt;=3),CHOOSE($A39+1,"","","〇",""),""))</f>
        <v/>
      </c>
      <c r="M39" s="227" t="str">
        <f t="shared" ref="M39:M44" si="16">IF($B39=1,"〇","")</f>
        <v/>
      </c>
      <c r="N39" s="411"/>
      <c r="O39" s="412"/>
      <c r="P39" s="172"/>
      <c r="BA39" s="84" t="str">
        <f>+_xlfn.CONCAT($BA$38,C39)</f>
        <v>4(1)</v>
      </c>
    </row>
    <row r="40" spans="1:53" ht="24" customHeight="1">
      <c r="A40" s="223"/>
      <c r="B40" s="231"/>
      <c r="C40" s="95" t="s">
        <v>320</v>
      </c>
      <c r="D40" s="426"/>
      <c r="E40" s="427"/>
      <c r="F40" s="465" t="s">
        <v>704</v>
      </c>
      <c r="G40" s="465"/>
      <c r="H40" s="465"/>
      <c r="I40" s="225" t="str">
        <f t="shared" si="12"/>
        <v/>
      </c>
      <c r="J40" s="225" t="str">
        <f t="shared" si="13"/>
        <v/>
      </c>
      <c r="K40" s="225" t="str">
        <f t="shared" si="14"/>
        <v/>
      </c>
      <c r="L40" s="225" t="str">
        <f t="shared" si="15"/>
        <v/>
      </c>
      <c r="M40" s="227" t="str">
        <f t="shared" si="16"/>
        <v/>
      </c>
      <c r="N40" s="411"/>
      <c r="O40" s="412"/>
      <c r="P40" s="172"/>
      <c r="BA40" s="84" t="str">
        <f t="shared" ref="BA40:BA44" si="17">+_xlfn.CONCAT($BA$38,C40)</f>
        <v>4(2)</v>
      </c>
    </row>
    <row r="41" spans="1:53" ht="24" customHeight="1">
      <c r="A41" s="223"/>
      <c r="B41" s="231"/>
      <c r="C41" s="95" t="s">
        <v>321</v>
      </c>
      <c r="D41" s="426"/>
      <c r="E41" s="427"/>
      <c r="F41" s="465" t="s">
        <v>705</v>
      </c>
      <c r="G41" s="465"/>
      <c r="H41" s="465"/>
      <c r="I41" s="225" t="str">
        <f t="shared" si="12"/>
        <v/>
      </c>
      <c r="J41" s="225" t="str">
        <f t="shared" si="13"/>
        <v/>
      </c>
      <c r="K41" s="225" t="str">
        <f t="shared" si="14"/>
        <v/>
      </c>
      <c r="L41" s="225" t="str">
        <f t="shared" si="15"/>
        <v/>
      </c>
      <c r="M41" s="227" t="str">
        <f t="shared" si="16"/>
        <v/>
      </c>
      <c r="N41" s="411"/>
      <c r="O41" s="412"/>
      <c r="P41" s="172"/>
      <c r="BA41" s="84" t="str">
        <f t="shared" si="17"/>
        <v>4(3)</v>
      </c>
    </row>
    <row r="42" spans="1:53" ht="24" customHeight="1">
      <c r="A42" s="223"/>
      <c r="B42" s="231"/>
      <c r="C42" s="95" t="s">
        <v>324</v>
      </c>
      <c r="D42" s="426"/>
      <c r="E42" s="427"/>
      <c r="F42" s="464" t="s">
        <v>706</v>
      </c>
      <c r="G42" s="464"/>
      <c r="H42" s="465"/>
      <c r="I42" s="225" t="str">
        <f t="shared" si="12"/>
        <v/>
      </c>
      <c r="J42" s="225" t="str">
        <f t="shared" si="13"/>
        <v/>
      </c>
      <c r="K42" s="225" t="str">
        <f t="shared" si="14"/>
        <v/>
      </c>
      <c r="L42" s="225" t="str">
        <f t="shared" si="15"/>
        <v/>
      </c>
      <c r="M42" s="227" t="str">
        <f t="shared" si="16"/>
        <v/>
      </c>
      <c r="N42" s="411"/>
      <c r="O42" s="412"/>
      <c r="P42" s="172"/>
      <c r="BA42" s="84" t="str">
        <f t="shared" si="17"/>
        <v>4(4)</v>
      </c>
    </row>
    <row r="43" spans="1:53" ht="33" customHeight="1">
      <c r="A43" s="223"/>
      <c r="B43" s="231"/>
      <c r="C43" s="95" t="s">
        <v>326</v>
      </c>
      <c r="D43" s="426"/>
      <c r="E43" s="467"/>
      <c r="F43" s="437" t="s">
        <v>130</v>
      </c>
      <c r="G43" s="443"/>
      <c r="H43" s="96" t="s">
        <v>707</v>
      </c>
      <c r="I43" s="225" t="str">
        <f t="shared" si="12"/>
        <v/>
      </c>
      <c r="J43" s="225" t="str">
        <f t="shared" si="13"/>
        <v/>
      </c>
      <c r="K43" s="225" t="str">
        <f t="shared" si="14"/>
        <v/>
      </c>
      <c r="L43" s="225" t="str">
        <f t="shared" si="15"/>
        <v/>
      </c>
      <c r="M43" s="227" t="str">
        <f t="shared" si="16"/>
        <v/>
      </c>
      <c r="N43" s="404"/>
      <c r="O43" s="405"/>
      <c r="P43" s="172"/>
      <c r="BA43" s="84" t="str">
        <f t="shared" si="17"/>
        <v>4(5)</v>
      </c>
    </row>
    <row r="44" spans="1:53" ht="44.1" customHeight="1">
      <c r="A44" s="223"/>
      <c r="B44" s="231"/>
      <c r="C44" s="95" t="s">
        <v>328</v>
      </c>
      <c r="D44" s="428"/>
      <c r="E44" s="468"/>
      <c r="F44" s="441"/>
      <c r="G44" s="444"/>
      <c r="H44" s="96" t="s">
        <v>708</v>
      </c>
      <c r="I44" s="225" t="str">
        <f t="shared" si="12"/>
        <v/>
      </c>
      <c r="J44" s="225" t="str">
        <f t="shared" si="13"/>
        <v/>
      </c>
      <c r="K44" s="225" t="str">
        <f t="shared" si="14"/>
        <v/>
      </c>
      <c r="L44" s="225" t="str">
        <f t="shared" si="15"/>
        <v/>
      </c>
      <c r="M44" s="227" t="str">
        <f t="shared" si="16"/>
        <v/>
      </c>
      <c r="N44" s="408"/>
      <c r="O44" s="409"/>
      <c r="P44" s="172"/>
      <c r="BA44" s="84" t="str">
        <f t="shared" si="17"/>
        <v>4(6)</v>
      </c>
    </row>
    <row r="45" spans="1:53" ht="12.9" customHeight="1">
      <c r="P45" s="207" t="s">
        <v>739</v>
      </c>
    </row>
  </sheetData>
  <sheetProtection sheet="1" objects="1" scenarios="1"/>
  <mergeCells count="59">
    <mergeCell ref="G9:M9"/>
    <mergeCell ref="N9:P9"/>
    <mergeCell ref="C11:C13"/>
    <mergeCell ref="D11:H13"/>
    <mergeCell ref="I11:I13"/>
    <mergeCell ref="J11:O11"/>
    <mergeCell ref="P11:P13"/>
    <mergeCell ref="J12:J13"/>
    <mergeCell ref="K12:K13"/>
    <mergeCell ref="M12:M13"/>
    <mergeCell ref="N12:O13"/>
    <mergeCell ref="F42:H42"/>
    <mergeCell ref="N42:O42"/>
    <mergeCell ref="F41:H41"/>
    <mergeCell ref="D29:G32"/>
    <mergeCell ref="N29:O32"/>
    <mergeCell ref="N33:O34"/>
    <mergeCell ref="F40:H40"/>
    <mergeCell ref="N40:O40"/>
    <mergeCell ref="F39:H39"/>
    <mergeCell ref="N39:O39"/>
    <mergeCell ref="N35:O36"/>
    <mergeCell ref="N37:O37"/>
    <mergeCell ref="D39:E44"/>
    <mergeCell ref="F43:G44"/>
    <mergeCell ref="N43:O44"/>
    <mergeCell ref="N41:O41"/>
    <mergeCell ref="D38:P38"/>
    <mergeCell ref="N15:O17"/>
    <mergeCell ref="F24:G25"/>
    <mergeCell ref="N24:O25"/>
    <mergeCell ref="D33:G34"/>
    <mergeCell ref="D27:P27"/>
    <mergeCell ref="D28:G28"/>
    <mergeCell ref="F22:G23"/>
    <mergeCell ref="N22:O23"/>
    <mergeCell ref="N18:O21"/>
    <mergeCell ref="F18:G21"/>
    <mergeCell ref="D26:H26"/>
    <mergeCell ref="N26:O26"/>
    <mergeCell ref="N28:O28"/>
    <mergeCell ref="D15:E25"/>
    <mergeCell ref="F15:G17"/>
    <mergeCell ref="C2:G2"/>
    <mergeCell ref="H2:M2"/>
    <mergeCell ref="N2:O2"/>
    <mergeCell ref="D35:G36"/>
    <mergeCell ref="D37:H37"/>
    <mergeCell ref="C14:E14"/>
    <mergeCell ref="C4:P4"/>
    <mergeCell ref="C5:F5"/>
    <mergeCell ref="C6:E9"/>
    <mergeCell ref="G6:M6"/>
    <mergeCell ref="N6:P6"/>
    <mergeCell ref="G7:M7"/>
    <mergeCell ref="N7:P7"/>
    <mergeCell ref="F8:F9"/>
    <mergeCell ref="G8:M8"/>
    <mergeCell ref="N8:P8"/>
  </mergeCells>
  <phoneticPr fontId="2"/>
  <dataValidations xWindow="1284" yWindow="533" count="4">
    <dataValidation type="list" allowBlank="1" showInputMessage="1" showErrorMessage="1" sqref="H2" xr:uid="{8D642673-EB7C-47DC-BC83-E3CF1AA8F5DD}">
      <formula1>INDIRECT("リスト_調査結果表_" &amp; C2)</formula1>
    </dataValidation>
    <dataValidation type="list" allowBlank="1" showInputMessage="1" showErrorMessage="1" sqref="C2" xr:uid="{8351B81A-E3D0-4FF4-9AA3-DD4AE8AB6ED8}">
      <formula1>リスト_調査結果表_大分類</formula1>
    </dataValidation>
    <dataValidation type="custom" imeMode="off" allowBlank="1" showInputMessage="1" showErrorMessage="1" error="0～3の数字または消去のみ可能です" promptTitle="調査結果" prompt="0:指摘なし_x000a_1:要是正のみ_x000a_2:既存不適格のみ_x000a_3:要是正+既存不適格" sqref="A15:A25 A28:A36 A39:A44" xr:uid="{2768F78E-644F-4C81-B350-FD9D4E41C6C1}">
      <formula1>AND(NOT(_xlfn.ISFORMULA(A15)),ISNUMBER(A15),A15&gt;=0,A15&lt;=3)</formula1>
    </dataValidation>
    <dataValidation type="custom" imeMode="off" allowBlank="1" showInputMessage="1" showErrorMessage="1" errorTitle="特記事項" error="1または消去のみ可能です" promptTitle="特記事項" prompt="特記事項がある場合は1を入力" sqref="B15:B25 B28:B36 B39:B44" xr:uid="{0746B99F-ADFD-400E-AB0E-77F740C9040C}">
      <formula1>AND(NOT(_xlfn.ISFORMULA(B15)),B15=1)</formula1>
    </dataValidation>
  </dataValidations>
  <hyperlinks>
    <hyperlink ref="H5" location="調査結果表その1!H7" display="※調査者の修正はその1から行って下さい" xr:uid="{DB13F036-F3E0-4589-A3EA-ADDEFEBCBD69}"/>
  </hyperlinks>
  <pageMargins left="0.59055118110236227" right="0.39370078740157483" top="0.39370078740157483" bottom="0.19685039370078741" header="0" footer="0"/>
  <pageSetup paperSize="9" scale="97"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C44"/>
  <sheetViews>
    <sheetView tabSelected="1" zoomScaleNormal="100" zoomScaleSheetLayoutView="100" workbookViewId="0">
      <pane xSplit="2" ySplit="13" topLeftCell="C14" activePane="bottomRight" state="frozen"/>
      <selection pane="topRight"/>
      <selection pane="bottomLeft"/>
      <selection pane="bottomRight"/>
    </sheetView>
  </sheetViews>
  <sheetFormatPr defaultColWidth="9" defaultRowHeight="9.6"/>
  <cols>
    <col min="1" max="2" width="2.6640625" style="84" customWidth="1"/>
    <col min="3" max="3" width="4.109375" style="84" customWidth="1"/>
    <col min="4" max="5" width="2.6640625" style="84" customWidth="1"/>
    <col min="6" max="6" width="9.44140625" style="85" customWidth="1"/>
    <col min="7" max="7" width="3.6640625" style="85" customWidth="1"/>
    <col min="8" max="8" width="21.6640625" style="85" customWidth="1"/>
    <col min="9" max="13" width="2.6640625" style="84" customWidth="1"/>
    <col min="14" max="14" width="17.109375" style="84" customWidth="1"/>
    <col min="15" max="15" width="20.109375" style="84" customWidth="1"/>
    <col min="16" max="16" width="2.6640625" style="84" customWidth="1"/>
    <col min="17" max="52" width="9" style="84"/>
    <col min="53" max="78" width="0" style="84" hidden="1" customWidth="1"/>
    <col min="79" max="16384" width="9" style="84"/>
  </cols>
  <sheetData>
    <row r="1" spans="1:55" ht="5.0999999999999996" customHeight="1">
      <c r="A1" s="221"/>
      <c r="B1" s="221"/>
      <c r="C1" s="221"/>
      <c r="D1" s="221"/>
      <c r="E1" s="221"/>
      <c r="F1" s="222"/>
      <c r="G1" s="222"/>
      <c r="H1" s="222"/>
      <c r="I1" s="221"/>
      <c r="J1" s="221"/>
      <c r="K1" s="221"/>
      <c r="L1" s="221"/>
      <c r="M1" s="221"/>
      <c r="N1" s="221"/>
      <c r="O1" s="221"/>
      <c r="P1" s="221"/>
    </row>
    <row r="2" spans="1:55" ht="20.100000000000001" customHeight="1">
      <c r="A2" s="221"/>
      <c r="B2" s="221"/>
      <c r="C2" s="445"/>
      <c r="D2" s="446"/>
      <c r="E2" s="446"/>
      <c r="F2" s="446"/>
      <c r="G2" s="447"/>
      <c r="H2" s="448"/>
      <c r="I2" s="446"/>
      <c r="J2" s="446"/>
      <c r="K2" s="446"/>
      <c r="L2" s="446"/>
      <c r="M2" s="447"/>
      <c r="N2" s="449" t="str">
        <f>IF(H2="", HYPERLINK("#C2:G2","左のリストを選択して移動できます"), IFERROR(HYPERLINK(VLOOKUP(H2,リスト_調査結果表_リンク,2,FALSE),"ここをクリックで選択した入力欄へ移動"),"❌ リンクが見つかりません"))</f>
        <v>左のリストを選択して移動できます</v>
      </c>
      <c r="O2" s="450"/>
      <c r="P2" s="221"/>
    </row>
    <row r="3" spans="1:55" ht="5.0999999999999996" customHeight="1">
      <c r="A3" s="221"/>
      <c r="B3" s="221"/>
      <c r="C3" s="221"/>
      <c r="D3" s="221"/>
      <c r="E3" s="221"/>
      <c r="F3" s="222"/>
      <c r="G3" s="222"/>
      <c r="H3" s="222"/>
      <c r="I3" s="221"/>
      <c r="J3" s="221"/>
      <c r="K3" s="221"/>
      <c r="L3" s="221"/>
      <c r="M3" s="221"/>
      <c r="N3" s="221"/>
      <c r="O3" s="221"/>
      <c r="P3" s="221"/>
    </row>
    <row r="4" spans="1:55" ht="15" customHeight="1">
      <c r="C4" s="451" t="s">
        <v>301</v>
      </c>
      <c r="D4" s="451"/>
      <c r="E4" s="451"/>
      <c r="F4" s="451"/>
      <c r="G4" s="451"/>
      <c r="H4" s="451"/>
      <c r="I4" s="451"/>
      <c r="J4" s="451"/>
      <c r="K4" s="451"/>
      <c r="L4" s="451"/>
      <c r="M4" s="451"/>
      <c r="N4" s="451"/>
      <c r="O4" s="451"/>
      <c r="P4" s="451"/>
    </row>
    <row r="5" spans="1:55" ht="14.1" customHeight="1">
      <c r="C5" s="453"/>
      <c r="D5" s="453"/>
      <c r="E5" s="453"/>
      <c r="F5" s="453"/>
      <c r="H5" s="226" t="s">
        <v>921</v>
      </c>
      <c r="I5" s="18"/>
      <c r="J5" s="18"/>
      <c r="K5" s="18"/>
      <c r="L5" s="18"/>
      <c r="M5" s="18"/>
      <c r="N5" s="18"/>
      <c r="O5" s="18"/>
      <c r="P5" s="18"/>
    </row>
    <row r="6" spans="1:55" ht="14.1" customHeight="1">
      <c r="C6" s="422" t="s">
        <v>303</v>
      </c>
      <c r="D6" s="422"/>
      <c r="E6" s="422"/>
      <c r="F6" s="86"/>
      <c r="G6" s="422" t="s">
        <v>304</v>
      </c>
      <c r="H6" s="422"/>
      <c r="I6" s="422"/>
      <c r="J6" s="422"/>
      <c r="K6" s="422"/>
      <c r="L6" s="422"/>
      <c r="M6" s="422"/>
      <c r="N6" s="422" t="s">
        <v>305</v>
      </c>
      <c r="O6" s="422"/>
      <c r="P6" s="422"/>
    </row>
    <row r="7" spans="1:55" ht="21" customHeight="1">
      <c r="C7" s="422"/>
      <c r="D7" s="422"/>
      <c r="E7" s="422"/>
      <c r="F7" s="87" t="s">
        <v>306</v>
      </c>
      <c r="G7" s="455" t="str">
        <f>IF(調査結果表その１!G7&lt;&gt;"",調査結果表その１!G7,"")</f>
        <v/>
      </c>
      <c r="H7" s="455"/>
      <c r="I7" s="455"/>
      <c r="J7" s="455"/>
      <c r="K7" s="455"/>
      <c r="L7" s="455"/>
      <c r="M7" s="455"/>
      <c r="N7" s="456" t="str">
        <f>IF(調査結果表その１!N7&lt;&gt;"",調査結果表その１!N7,"")</f>
        <v/>
      </c>
      <c r="O7" s="456"/>
      <c r="P7" s="456"/>
    </row>
    <row r="8" spans="1:55" ht="21" customHeight="1">
      <c r="C8" s="422"/>
      <c r="D8" s="422"/>
      <c r="E8" s="422"/>
      <c r="F8" s="413" t="s">
        <v>307</v>
      </c>
      <c r="G8" s="455" t="str">
        <f>IF(調査結果表その１!G8&lt;&gt;"",調査結果表その１!G8,"")</f>
        <v/>
      </c>
      <c r="H8" s="455"/>
      <c r="I8" s="455"/>
      <c r="J8" s="455"/>
      <c r="K8" s="455"/>
      <c r="L8" s="455"/>
      <c r="M8" s="455"/>
      <c r="N8" s="456" t="str">
        <f>IF(調査結果表その１!N8&lt;&gt;"",調査結果表その１!N8,"")</f>
        <v/>
      </c>
      <c r="O8" s="456"/>
      <c r="P8" s="456"/>
    </row>
    <row r="9" spans="1:55" ht="21" customHeight="1">
      <c r="C9" s="422"/>
      <c r="D9" s="422"/>
      <c r="E9" s="422"/>
      <c r="F9" s="413"/>
      <c r="G9" s="455" t="str">
        <f>IF(調査結果表その１!G9&lt;&gt;"",調査結果表その１!G9,"")</f>
        <v/>
      </c>
      <c r="H9" s="455"/>
      <c r="I9" s="455"/>
      <c r="J9" s="455"/>
      <c r="K9" s="455"/>
      <c r="L9" s="455"/>
      <c r="M9" s="455"/>
      <c r="N9" s="456" t="str">
        <f>IF(調査結果表その１!N9&lt;&gt;"",調査結果表その１!N9,"")</f>
        <v/>
      </c>
      <c r="O9" s="456"/>
      <c r="P9" s="456"/>
    </row>
    <row r="10" spans="1:55" ht="3.9" customHeight="1"/>
    <row r="11" spans="1:55" ht="13.5" customHeight="1">
      <c r="C11" s="434" t="s">
        <v>308</v>
      </c>
      <c r="D11" s="437" t="s">
        <v>309</v>
      </c>
      <c r="E11" s="438"/>
      <c r="F11" s="438"/>
      <c r="G11" s="438"/>
      <c r="H11" s="438"/>
      <c r="I11" s="319" t="s">
        <v>310</v>
      </c>
      <c r="J11" s="402" t="s">
        <v>311</v>
      </c>
      <c r="K11" s="402"/>
      <c r="L11" s="402"/>
      <c r="M11" s="402"/>
      <c r="N11" s="402"/>
      <c r="O11" s="403"/>
      <c r="P11" s="319" t="s">
        <v>312</v>
      </c>
    </row>
    <row r="12" spans="1:55" ht="10.5" customHeight="1">
      <c r="C12" s="435"/>
      <c r="D12" s="439"/>
      <c r="E12" s="440"/>
      <c r="F12" s="440"/>
      <c r="G12" s="440"/>
      <c r="H12" s="440"/>
      <c r="I12" s="416"/>
      <c r="J12" s="410" t="s">
        <v>123</v>
      </c>
      <c r="K12" s="421" t="s">
        <v>313</v>
      </c>
      <c r="L12" s="89"/>
      <c r="M12" s="318" t="s">
        <v>317</v>
      </c>
      <c r="N12" s="437" t="s">
        <v>464</v>
      </c>
      <c r="O12" s="443"/>
      <c r="P12" s="320"/>
    </row>
    <row r="13" spans="1:55" ht="41.25" customHeight="1">
      <c r="A13" s="224"/>
      <c r="B13" s="230"/>
      <c r="C13" s="436"/>
      <c r="D13" s="441"/>
      <c r="E13" s="442"/>
      <c r="F13" s="442"/>
      <c r="G13" s="442"/>
      <c r="H13" s="442"/>
      <c r="I13" s="417"/>
      <c r="J13" s="410"/>
      <c r="K13" s="318"/>
      <c r="L13" s="90" t="s">
        <v>554</v>
      </c>
      <c r="M13" s="318"/>
      <c r="N13" s="441"/>
      <c r="O13" s="444"/>
      <c r="P13" s="321"/>
      <c r="BA13" s="84" t="s">
        <v>308</v>
      </c>
      <c r="BB13" s="84" t="s">
        <v>1020</v>
      </c>
      <c r="BC13" s="84" t="s">
        <v>1021</v>
      </c>
    </row>
    <row r="14" spans="1:55" ht="20.100000000000001" customHeight="1">
      <c r="C14" s="454" t="s">
        <v>131</v>
      </c>
      <c r="D14" s="453"/>
      <c r="E14" s="453"/>
      <c r="BA14" s="84">
        <v>4</v>
      </c>
    </row>
    <row r="15" spans="1:55" ht="24" customHeight="1">
      <c r="A15" s="223"/>
      <c r="B15" s="231"/>
      <c r="C15" s="95" t="s">
        <v>331</v>
      </c>
      <c r="D15" s="424" t="s">
        <v>388</v>
      </c>
      <c r="E15" s="425"/>
      <c r="F15" s="393" t="s">
        <v>16</v>
      </c>
      <c r="G15" s="395"/>
      <c r="H15" s="92" t="s">
        <v>23</v>
      </c>
      <c r="I15" s="225" t="str">
        <f t="shared" ref="I15:I43" si="0">IF(AND(ISBLANK($A15),ISBLANK($B15)),"",IF(OR($A15&gt;=0,$B15=1),"〇",""))</f>
        <v/>
      </c>
      <c r="J15" s="225" t="str">
        <f t="shared" ref="J15:J43" si="1">IF(ISBLANK($A15),"",IF(AND($A15&gt;=0,$A15&lt;=3),CHOOSE($A15+1,"〇","","",""),""))</f>
        <v/>
      </c>
      <c r="K15" s="225" t="str">
        <f t="shared" ref="K15:K43" si="2">IF(ISBLANK($A15),"",IF(AND($A15&gt;=0,$A15&lt;=3),CHOOSE($A15+1,"","〇","〇","〇"),""))</f>
        <v/>
      </c>
      <c r="L15" s="225" t="str">
        <f t="shared" ref="L15:L43" si="3">IF(ISBLANK($A15),"",IF(AND($A15&gt;=0,$A15&lt;=3),CHOOSE($A15+1,"","","〇",""),""))</f>
        <v/>
      </c>
      <c r="M15" s="227" t="str">
        <f t="shared" ref="M15:M43" si="4">IF($B15=1,"〇","")</f>
        <v/>
      </c>
      <c r="N15" s="404"/>
      <c r="O15" s="405"/>
      <c r="P15" s="172"/>
      <c r="BA15" s="84" t="str">
        <f>+_xlfn.CONCAT($BA$14,C15)</f>
        <v>4(7)</v>
      </c>
    </row>
    <row r="16" spans="1:55" ht="33" customHeight="1">
      <c r="A16" s="223"/>
      <c r="B16" s="231"/>
      <c r="C16" s="95" t="s">
        <v>333</v>
      </c>
      <c r="D16" s="426"/>
      <c r="E16" s="427"/>
      <c r="F16" s="396"/>
      <c r="G16" s="398"/>
      <c r="H16" s="96" t="s">
        <v>24</v>
      </c>
      <c r="I16" s="225" t="str">
        <f t="shared" si="0"/>
        <v/>
      </c>
      <c r="J16" s="225" t="str">
        <f t="shared" si="1"/>
        <v/>
      </c>
      <c r="K16" s="225" t="str">
        <f t="shared" si="2"/>
        <v/>
      </c>
      <c r="L16" s="225" t="str">
        <f t="shared" si="3"/>
        <v/>
      </c>
      <c r="M16" s="227" t="str">
        <f t="shared" si="4"/>
        <v/>
      </c>
      <c r="N16" s="470"/>
      <c r="O16" s="471"/>
      <c r="P16" s="172"/>
      <c r="BA16" s="84" t="str">
        <f t="shared" ref="BA16:BA43" si="5">+_xlfn.CONCAT($BA$14,C16)</f>
        <v>4(8)</v>
      </c>
    </row>
    <row r="17" spans="1:53" ht="33" customHeight="1">
      <c r="A17" s="223"/>
      <c r="B17" s="231"/>
      <c r="C17" s="95" t="s">
        <v>335</v>
      </c>
      <c r="D17" s="426"/>
      <c r="E17" s="427"/>
      <c r="F17" s="396"/>
      <c r="G17" s="398"/>
      <c r="H17" s="96" t="s">
        <v>25</v>
      </c>
      <c r="I17" s="225" t="str">
        <f t="shared" si="0"/>
        <v/>
      </c>
      <c r="J17" s="225" t="str">
        <f t="shared" si="1"/>
        <v/>
      </c>
      <c r="K17" s="225" t="str">
        <f t="shared" si="2"/>
        <v/>
      </c>
      <c r="L17" s="225" t="str">
        <f t="shared" si="3"/>
        <v/>
      </c>
      <c r="M17" s="227" t="str">
        <f t="shared" si="4"/>
        <v/>
      </c>
      <c r="N17" s="470"/>
      <c r="O17" s="471"/>
      <c r="P17" s="172"/>
      <c r="BA17" s="84" t="str">
        <f t="shared" si="5"/>
        <v>4(9)</v>
      </c>
    </row>
    <row r="18" spans="1:53" ht="33" customHeight="1">
      <c r="A18" s="223"/>
      <c r="B18" s="231"/>
      <c r="C18" s="95" t="s">
        <v>336</v>
      </c>
      <c r="D18" s="426"/>
      <c r="E18" s="427"/>
      <c r="F18" s="396"/>
      <c r="G18" s="398"/>
      <c r="H18" s="96" t="s">
        <v>26</v>
      </c>
      <c r="I18" s="225" t="str">
        <f t="shared" si="0"/>
        <v/>
      </c>
      <c r="J18" s="225" t="str">
        <f t="shared" si="1"/>
        <v/>
      </c>
      <c r="K18" s="225" t="str">
        <f t="shared" si="2"/>
        <v/>
      </c>
      <c r="L18" s="225" t="str">
        <f t="shared" si="3"/>
        <v/>
      </c>
      <c r="M18" s="227" t="str">
        <f t="shared" si="4"/>
        <v/>
      </c>
      <c r="N18" s="470"/>
      <c r="O18" s="471"/>
      <c r="P18" s="172"/>
      <c r="BA18" s="84" t="str">
        <f t="shared" si="5"/>
        <v>4(10)</v>
      </c>
    </row>
    <row r="19" spans="1:53" ht="44.1" customHeight="1">
      <c r="A19" s="223"/>
      <c r="B19" s="231"/>
      <c r="C19" s="95" t="s">
        <v>337</v>
      </c>
      <c r="D19" s="426"/>
      <c r="E19" s="427"/>
      <c r="F19" s="418"/>
      <c r="G19" s="420"/>
      <c r="H19" s="96" t="s">
        <v>27</v>
      </c>
      <c r="I19" s="225" t="str">
        <f t="shared" si="0"/>
        <v/>
      </c>
      <c r="J19" s="225" t="str">
        <f t="shared" si="1"/>
        <v/>
      </c>
      <c r="K19" s="225" t="str">
        <f t="shared" si="2"/>
        <v/>
      </c>
      <c r="L19" s="225" t="str">
        <f t="shared" si="3"/>
        <v/>
      </c>
      <c r="M19" s="227" t="str">
        <f t="shared" si="4"/>
        <v/>
      </c>
      <c r="N19" s="472"/>
      <c r="O19" s="473"/>
      <c r="P19" s="172"/>
      <c r="BA19" s="84" t="str">
        <f t="shared" si="5"/>
        <v>4(11)</v>
      </c>
    </row>
    <row r="20" spans="1:53" ht="24" customHeight="1">
      <c r="A20" s="223"/>
      <c r="B20" s="231"/>
      <c r="C20" s="95" t="s">
        <v>340</v>
      </c>
      <c r="D20" s="426"/>
      <c r="E20" s="427"/>
      <c r="F20" s="420" t="s">
        <v>692</v>
      </c>
      <c r="G20" s="469"/>
      <c r="H20" s="101" t="s">
        <v>389</v>
      </c>
      <c r="I20" s="225" t="str">
        <f t="shared" si="0"/>
        <v/>
      </c>
      <c r="J20" s="225" t="str">
        <f t="shared" si="1"/>
        <v/>
      </c>
      <c r="K20" s="225" t="str">
        <f t="shared" si="2"/>
        <v/>
      </c>
      <c r="L20" s="225" t="str">
        <f t="shared" si="3"/>
        <v/>
      </c>
      <c r="M20" s="227" t="str">
        <f t="shared" si="4"/>
        <v/>
      </c>
      <c r="N20" s="404"/>
      <c r="O20" s="405"/>
      <c r="P20" s="172"/>
      <c r="BA20" s="84" t="str">
        <f t="shared" si="5"/>
        <v>4(12)</v>
      </c>
    </row>
    <row r="21" spans="1:53" ht="24" customHeight="1">
      <c r="A21" s="223"/>
      <c r="B21" s="231"/>
      <c r="C21" s="95" t="s">
        <v>342</v>
      </c>
      <c r="D21" s="426"/>
      <c r="E21" s="427"/>
      <c r="F21" s="415"/>
      <c r="G21" s="459"/>
      <c r="H21" s="101" t="s">
        <v>390</v>
      </c>
      <c r="I21" s="225" t="str">
        <f t="shared" si="0"/>
        <v/>
      </c>
      <c r="J21" s="225" t="str">
        <f t="shared" si="1"/>
        <v/>
      </c>
      <c r="K21" s="225" t="str">
        <f t="shared" si="2"/>
        <v/>
      </c>
      <c r="L21" s="225" t="str">
        <f t="shared" si="3"/>
        <v/>
      </c>
      <c r="M21" s="227" t="str">
        <f t="shared" si="4"/>
        <v/>
      </c>
      <c r="N21" s="406"/>
      <c r="O21" s="407"/>
      <c r="P21" s="172"/>
      <c r="BA21" s="84" t="str">
        <f t="shared" si="5"/>
        <v>4(13)</v>
      </c>
    </row>
    <row r="22" spans="1:53" ht="24" customHeight="1">
      <c r="A22" s="223"/>
      <c r="B22" s="231"/>
      <c r="C22" s="95" t="s">
        <v>344</v>
      </c>
      <c r="D22" s="426"/>
      <c r="E22" s="427"/>
      <c r="F22" s="415"/>
      <c r="G22" s="459"/>
      <c r="H22" s="101" t="s">
        <v>391</v>
      </c>
      <c r="I22" s="225" t="str">
        <f t="shared" si="0"/>
        <v/>
      </c>
      <c r="J22" s="225" t="str">
        <f t="shared" si="1"/>
        <v/>
      </c>
      <c r="K22" s="225" t="str">
        <f t="shared" si="2"/>
        <v/>
      </c>
      <c r="L22" s="225" t="str">
        <f t="shared" si="3"/>
        <v/>
      </c>
      <c r="M22" s="227" t="str">
        <f t="shared" si="4"/>
        <v/>
      </c>
      <c r="N22" s="406"/>
      <c r="O22" s="407"/>
      <c r="P22" s="172"/>
      <c r="BA22" s="84" t="str">
        <f t="shared" si="5"/>
        <v>4(14)</v>
      </c>
    </row>
    <row r="23" spans="1:53" ht="33" customHeight="1">
      <c r="A23" s="223"/>
      <c r="B23" s="231"/>
      <c r="C23" s="95" t="s">
        <v>346</v>
      </c>
      <c r="D23" s="426"/>
      <c r="E23" s="427"/>
      <c r="F23" s="415"/>
      <c r="G23" s="459"/>
      <c r="H23" s="87" t="s">
        <v>132</v>
      </c>
      <c r="I23" s="225" t="str">
        <f t="shared" si="0"/>
        <v/>
      </c>
      <c r="J23" s="225" t="str">
        <f t="shared" si="1"/>
        <v/>
      </c>
      <c r="K23" s="225" t="str">
        <f t="shared" si="2"/>
        <v/>
      </c>
      <c r="L23" s="225" t="str">
        <f t="shared" si="3"/>
        <v/>
      </c>
      <c r="M23" s="227" t="str">
        <f t="shared" si="4"/>
        <v/>
      </c>
      <c r="N23" s="408"/>
      <c r="O23" s="409"/>
      <c r="P23" s="172"/>
      <c r="BA23" s="84" t="str">
        <f t="shared" si="5"/>
        <v>4(15)</v>
      </c>
    </row>
    <row r="24" spans="1:53" ht="33" customHeight="1">
      <c r="A24" s="223"/>
      <c r="B24" s="231"/>
      <c r="C24" s="95" t="s">
        <v>348</v>
      </c>
      <c r="D24" s="426"/>
      <c r="E24" s="427"/>
      <c r="F24" s="414" t="s">
        <v>392</v>
      </c>
      <c r="G24" s="415"/>
      <c r="H24" s="97" t="s">
        <v>393</v>
      </c>
      <c r="I24" s="225" t="str">
        <f t="shared" si="0"/>
        <v/>
      </c>
      <c r="J24" s="225" t="str">
        <f t="shared" si="1"/>
        <v/>
      </c>
      <c r="K24" s="225" t="str">
        <f t="shared" si="2"/>
        <v/>
      </c>
      <c r="L24" s="225" t="str">
        <f t="shared" si="3"/>
        <v/>
      </c>
      <c r="M24" s="227" t="str">
        <f t="shared" si="4"/>
        <v/>
      </c>
      <c r="N24" s="411"/>
      <c r="O24" s="412"/>
      <c r="P24" s="172"/>
      <c r="BA24" s="84" t="str">
        <f t="shared" si="5"/>
        <v>4(16)</v>
      </c>
    </row>
    <row r="25" spans="1:53" ht="42" customHeight="1">
      <c r="A25" s="223"/>
      <c r="B25" s="231"/>
      <c r="C25" s="95" t="s">
        <v>351</v>
      </c>
      <c r="D25" s="428"/>
      <c r="E25" s="429"/>
      <c r="F25" s="414" t="s">
        <v>567</v>
      </c>
      <c r="G25" s="415"/>
      <c r="H25" s="97" t="s">
        <v>394</v>
      </c>
      <c r="I25" s="225" t="str">
        <f t="shared" si="0"/>
        <v/>
      </c>
      <c r="J25" s="225" t="str">
        <f t="shared" si="1"/>
        <v/>
      </c>
      <c r="K25" s="225" t="str">
        <f t="shared" si="2"/>
        <v/>
      </c>
      <c r="L25" s="225" t="str">
        <f t="shared" si="3"/>
        <v/>
      </c>
      <c r="M25" s="227" t="str">
        <f t="shared" si="4"/>
        <v/>
      </c>
      <c r="N25" s="411"/>
      <c r="O25" s="412"/>
      <c r="P25" s="172"/>
      <c r="BA25" s="84" t="str">
        <f t="shared" si="5"/>
        <v>4(17)</v>
      </c>
    </row>
    <row r="26" spans="1:53" ht="24" customHeight="1">
      <c r="A26" s="223"/>
      <c r="B26" s="231"/>
      <c r="C26" s="91" t="s">
        <v>373</v>
      </c>
      <c r="D26" s="426" t="s">
        <v>395</v>
      </c>
      <c r="E26" s="427"/>
      <c r="F26" s="418" t="s">
        <v>16</v>
      </c>
      <c r="G26" s="420"/>
      <c r="H26" s="101" t="s">
        <v>29</v>
      </c>
      <c r="I26" s="225" t="str">
        <f t="shared" si="0"/>
        <v/>
      </c>
      <c r="J26" s="225" t="str">
        <f t="shared" si="1"/>
        <v/>
      </c>
      <c r="K26" s="225" t="str">
        <f t="shared" si="2"/>
        <v/>
      </c>
      <c r="L26" s="225" t="str">
        <f t="shared" si="3"/>
        <v/>
      </c>
      <c r="M26" s="227" t="str">
        <f t="shared" si="4"/>
        <v/>
      </c>
      <c r="N26" s="404"/>
      <c r="O26" s="405"/>
      <c r="P26" s="172"/>
      <c r="BA26" s="84" t="str">
        <f t="shared" si="5"/>
        <v>4(18)</v>
      </c>
    </row>
    <row r="27" spans="1:53" ht="24" customHeight="1">
      <c r="A27" s="223"/>
      <c r="B27" s="231"/>
      <c r="C27" s="91" t="s">
        <v>396</v>
      </c>
      <c r="D27" s="426"/>
      <c r="E27" s="427"/>
      <c r="F27" s="413"/>
      <c r="G27" s="415"/>
      <c r="H27" s="101" t="s">
        <v>28</v>
      </c>
      <c r="I27" s="225" t="str">
        <f t="shared" si="0"/>
        <v/>
      </c>
      <c r="J27" s="225" t="str">
        <f t="shared" si="1"/>
        <v/>
      </c>
      <c r="K27" s="225" t="str">
        <f t="shared" si="2"/>
        <v/>
      </c>
      <c r="L27" s="225" t="str">
        <f t="shared" si="3"/>
        <v/>
      </c>
      <c r="M27" s="227" t="str">
        <f t="shared" si="4"/>
        <v/>
      </c>
      <c r="N27" s="406"/>
      <c r="O27" s="407"/>
      <c r="P27" s="172"/>
      <c r="BA27" s="84" t="str">
        <f t="shared" si="5"/>
        <v>4(19)</v>
      </c>
    </row>
    <row r="28" spans="1:53" ht="33" customHeight="1">
      <c r="A28" s="223"/>
      <c r="B28" s="231"/>
      <c r="C28" s="91" t="s">
        <v>397</v>
      </c>
      <c r="D28" s="426"/>
      <c r="E28" s="427"/>
      <c r="F28" s="413"/>
      <c r="G28" s="415"/>
      <c r="H28" s="101" t="s">
        <v>139</v>
      </c>
      <c r="I28" s="225" t="str">
        <f t="shared" si="0"/>
        <v/>
      </c>
      <c r="J28" s="225" t="str">
        <f t="shared" si="1"/>
        <v/>
      </c>
      <c r="K28" s="225" t="str">
        <f t="shared" si="2"/>
        <v/>
      </c>
      <c r="L28" s="225" t="str">
        <f t="shared" si="3"/>
        <v/>
      </c>
      <c r="M28" s="227" t="str">
        <f t="shared" si="4"/>
        <v/>
      </c>
      <c r="N28" s="408"/>
      <c r="O28" s="409"/>
      <c r="P28" s="172"/>
      <c r="BA28" s="84" t="str">
        <f t="shared" si="5"/>
        <v>4(20)</v>
      </c>
    </row>
    <row r="29" spans="1:53" ht="24.9" customHeight="1">
      <c r="A29" s="223"/>
      <c r="B29" s="231"/>
      <c r="C29" s="91" t="s">
        <v>398</v>
      </c>
      <c r="D29" s="426"/>
      <c r="E29" s="427"/>
      <c r="F29" s="413" t="s">
        <v>693</v>
      </c>
      <c r="G29" s="415"/>
      <c r="H29" s="101" t="s">
        <v>389</v>
      </c>
      <c r="I29" s="225" t="str">
        <f t="shared" si="0"/>
        <v/>
      </c>
      <c r="J29" s="225" t="str">
        <f t="shared" si="1"/>
        <v/>
      </c>
      <c r="K29" s="225" t="str">
        <f t="shared" si="2"/>
        <v/>
      </c>
      <c r="L29" s="225" t="str">
        <f t="shared" si="3"/>
        <v/>
      </c>
      <c r="M29" s="227" t="str">
        <f t="shared" si="4"/>
        <v/>
      </c>
      <c r="N29" s="404"/>
      <c r="O29" s="405"/>
      <c r="P29" s="172"/>
      <c r="BA29" s="84" t="str">
        <f t="shared" si="5"/>
        <v>4(21)</v>
      </c>
    </row>
    <row r="30" spans="1:53" ht="24.9" customHeight="1">
      <c r="A30" s="223"/>
      <c r="B30" s="231"/>
      <c r="C30" s="91" t="s">
        <v>465</v>
      </c>
      <c r="D30" s="426"/>
      <c r="E30" s="427"/>
      <c r="F30" s="413"/>
      <c r="G30" s="415"/>
      <c r="H30" s="101" t="s">
        <v>390</v>
      </c>
      <c r="I30" s="225" t="str">
        <f t="shared" si="0"/>
        <v/>
      </c>
      <c r="J30" s="225" t="str">
        <f t="shared" si="1"/>
        <v/>
      </c>
      <c r="K30" s="225" t="str">
        <f t="shared" si="2"/>
        <v/>
      </c>
      <c r="L30" s="225" t="str">
        <f t="shared" si="3"/>
        <v/>
      </c>
      <c r="M30" s="227" t="str">
        <f t="shared" si="4"/>
        <v/>
      </c>
      <c r="N30" s="406"/>
      <c r="O30" s="407"/>
      <c r="P30" s="172"/>
      <c r="BA30" s="84" t="str">
        <f t="shared" si="5"/>
        <v>4(22)</v>
      </c>
    </row>
    <row r="31" spans="1:53" ht="33" customHeight="1">
      <c r="A31" s="223"/>
      <c r="B31" s="231"/>
      <c r="C31" s="91" t="s">
        <v>466</v>
      </c>
      <c r="D31" s="428"/>
      <c r="E31" s="429"/>
      <c r="F31" s="413"/>
      <c r="G31" s="415"/>
      <c r="H31" s="87" t="s">
        <v>132</v>
      </c>
      <c r="I31" s="225" t="str">
        <f t="shared" si="0"/>
        <v/>
      </c>
      <c r="J31" s="225" t="str">
        <f t="shared" si="1"/>
        <v/>
      </c>
      <c r="K31" s="225" t="str">
        <f t="shared" si="2"/>
        <v/>
      </c>
      <c r="L31" s="225" t="str">
        <f t="shared" si="3"/>
        <v/>
      </c>
      <c r="M31" s="227" t="str">
        <f t="shared" si="4"/>
        <v/>
      </c>
      <c r="N31" s="408"/>
      <c r="O31" s="409"/>
      <c r="P31" s="172"/>
      <c r="BA31" s="84" t="str">
        <f t="shared" si="5"/>
        <v>4(23)</v>
      </c>
    </row>
    <row r="32" spans="1:53" ht="23.1" customHeight="1">
      <c r="A32" s="223"/>
      <c r="B32" s="231"/>
      <c r="C32" s="91" t="s">
        <v>467</v>
      </c>
      <c r="D32" s="424" t="s">
        <v>468</v>
      </c>
      <c r="E32" s="425"/>
      <c r="F32" s="393" t="s">
        <v>566</v>
      </c>
      <c r="G32" s="395"/>
      <c r="H32" s="87" t="s">
        <v>469</v>
      </c>
      <c r="I32" s="225" t="str">
        <f t="shared" si="0"/>
        <v/>
      </c>
      <c r="J32" s="225" t="str">
        <f t="shared" si="1"/>
        <v/>
      </c>
      <c r="K32" s="225" t="str">
        <f t="shared" si="2"/>
        <v/>
      </c>
      <c r="L32" s="225" t="str">
        <f t="shared" si="3"/>
        <v/>
      </c>
      <c r="M32" s="227" t="str">
        <f t="shared" si="4"/>
        <v/>
      </c>
      <c r="N32" s="404"/>
      <c r="O32" s="405"/>
      <c r="P32" s="172"/>
      <c r="BA32" s="84" t="str">
        <f t="shared" si="5"/>
        <v>4(24)</v>
      </c>
    </row>
    <row r="33" spans="1:53" ht="23.1" customHeight="1">
      <c r="A33" s="223"/>
      <c r="B33" s="231"/>
      <c r="C33" s="91" t="s">
        <v>470</v>
      </c>
      <c r="D33" s="426"/>
      <c r="E33" s="427"/>
      <c r="F33" s="418"/>
      <c r="G33" s="420"/>
      <c r="H33" s="192" t="s">
        <v>471</v>
      </c>
      <c r="I33" s="225" t="str">
        <f t="shared" si="0"/>
        <v/>
      </c>
      <c r="J33" s="225" t="str">
        <f t="shared" si="1"/>
        <v/>
      </c>
      <c r="K33" s="225" t="str">
        <f t="shared" si="2"/>
        <v/>
      </c>
      <c r="L33" s="225" t="str">
        <f t="shared" si="3"/>
        <v/>
      </c>
      <c r="M33" s="227" t="str">
        <f t="shared" si="4"/>
        <v/>
      </c>
      <c r="N33" s="408"/>
      <c r="O33" s="409"/>
      <c r="P33" s="172"/>
      <c r="BA33" s="84" t="str">
        <f t="shared" si="5"/>
        <v>4(25)</v>
      </c>
    </row>
    <row r="34" spans="1:53" ht="22.5" customHeight="1">
      <c r="A34" s="223"/>
      <c r="B34" s="231"/>
      <c r="C34" s="91" t="s">
        <v>472</v>
      </c>
      <c r="D34" s="428"/>
      <c r="E34" s="429"/>
      <c r="F34" s="413" t="s">
        <v>377</v>
      </c>
      <c r="G34" s="415"/>
      <c r="H34" s="87" t="s">
        <v>316</v>
      </c>
      <c r="I34" s="225" t="str">
        <f t="shared" si="0"/>
        <v/>
      </c>
      <c r="J34" s="225" t="str">
        <f t="shared" si="1"/>
        <v/>
      </c>
      <c r="K34" s="225" t="str">
        <f t="shared" si="2"/>
        <v/>
      </c>
      <c r="L34" s="225" t="str">
        <f t="shared" si="3"/>
        <v/>
      </c>
      <c r="M34" s="227" t="str">
        <f t="shared" si="4"/>
        <v/>
      </c>
      <c r="N34" s="411"/>
      <c r="O34" s="412"/>
      <c r="P34" s="180"/>
      <c r="BA34" s="84" t="str">
        <f t="shared" si="5"/>
        <v>4(26)</v>
      </c>
    </row>
    <row r="35" spans="1:53" ht="24" customHeight="1">
      <c r="A35" s="223"/>
      <c r="B35" s="231"/>
      <c r="C35" s="95" t="s">
        <v>473</v>
      </c>
      <c r="D35" s="393" t="s">
        <v>1045</v>
      </c>
      <c r="E35" s="394"/>
      <c r="F35" s="394"/>
      <c r="G35" s="395"/>
      <c r="H35" s="101" t="s">
        <v>684</v>
      </c>
      <c r="I35" s="225" t="str">
        <f t="shared" si="0"/>
        <v/>
      </c>
      <c r="J35" s="225" t="str">
        <f t="shared" si="1"/>
        <v/>
      </c>
      <c r="K35" s="225" t="str">
        <f t="shared" si="2"/>
        <v/>
      </c>
      <c r="L35" s="225" t="str">
        <f t="shared" si="3"/>
        <v/>
      </c>
      <c r="M35" s="227" t="str">
        <f t="shared" si="4"/>
        <v/>
      </c>
      <c r="N35" s="404"/>
      <c r="O35" s="405"/>
      <c r="P35" s="178"/>
      <c r="BA35" s="84" t="str">
        <f t="shared" si="5"/>
        <v>4(27)</v>
      </c>
    </row>
    <row r="36" spans="1:53" ht="44.1" customHeight="1">
      <c r="A36" s="223"/>
      <c r="B36" s="231"/>
      <c r="C36" s="95" t="s">
        <v>474</v>
      </c>
      <c r="D36" s="396"/>
      <c r="E36" s="397"/>
      <c r="F36" s="397"/>
      <c r="G36" s="398"/>
      <c r="H36" s="101" t="s">
        <v>685</v>
      </c>
      <c r="I36" s="225" t="str">
        <f t="shared" si="0"/>
        <v/>
      </c>
      <c r="J36" s="225" t="str">
        <f t="shared" si="1"/>
        <v/>
      </c>
      <c r="K36" s="225" t="str">
        <f t="shared" si="2"/>
        <v/>
      </c>
      <c r="L36" s="225" t="str">
        <f t="shared" si="3"/>
        <v/>
      </c>
      <c r="M36" s="227" t="str">
        <f t="shared" si="4"/>
        <v/>
      </c>
      <c r="N36" s="406"/>
      <c r="O36" s="407"/>
      <c r="P36" s="178"/>
      <c r="BA36" s="84" t="str">
        <f t="shared" si="5"/>
        <v>4(28)</v>
      </c>
    </row>
    <row r="37" spans="1:53" ht="33" customHeight="1">
      <c r="A37" s="223"/>
      <c r="B37" s="231"/>
      <c r="C37" s="95" t="s">
        <v>475</v>
      </c>
      <c r="D37" s="396"/>
      <c r="E37" s="397"/>
      <c r="F37" s="397"/>
      <c r="G37" s="398"/>
      <c r="H37" s="101" t="s">
        <v>596</v>
      </c>
      <c r="I37" s="225" t="str">
        <f t="shared" si="0"/>
        <v/>
      </c>
      <c r="J37" s="225" t="str">
        <f t="shared" si="1"/>
        <v/>
      </c>
      <c r="K37" s="225" t="str">
        <f t="shared" si="2"/>
        <v/>
      </c>
      <c r="L37" s="225" t="str">
        <f t="shared" si="3"/>
        <v/>
      </c>
      <c r="M37" s="227" t="str">
        <f t="shared" si="4"/>
        <v/>
      </c>
      <c r="N37" s="406"/>
      <c r="O37" s="407"/>
      <c r="P37" s="178"/>
      <c r="BA37" s="84" t="str">
        <f t="shared" si="5"/>
        <v>4(29)</v>
      </c>
    </row>
    <row r="38" spans="1:53" ht="24" customHeight="1">
      <c r="A38" s="223"/>
      <c r="B38" s="231"/>
      <c r="C38" s="95" t="s">
        <v>476</v>
      </c>
      <c r="D38" s="396"/>
      <c r="E38" s="397"/>
      <c r="F38" s="397"/>
      <c r="G38" s="398"/>
      <c r="H38" s="101" t="s">
        <v>686</v>
      </c>
      <c r="I38" s="225" t="str">
        <f t="shared" si="0"/>
        <v/>
      </c>
      <c r="J38" s="225" t="str">
        <f t="shared" si="1"/>
        <v/>
      </c>
      <c r="K38" s="225" t="str">
        <f t="shared" si="2"/>
        <v/>
      </c>
      <c r="L38" s="225" t="str">
        <f t="shared" si="3"/>
        <v/>
      </c>
      <c r="M38" s="227" t="str">
        <f t="shared" si="4"/>
        <v/>
      </c>
      <c r="N38" s="406"/>
      <c r="O38" s="407"/>
      <c r="P38" s="178"/>
      <c r="BA38" s="84" t="str">
        <f t="shared" si="5"/>
        <v>4(30)</v>
      </c>
    </row>
    <row r="39" spans="1:53" ht="33" customHeight="1">
      <c r="A39" s="223"/>
      <c r="B39" s="231"/>
      <c r="C39" s="95" t="s">
        <v>568</v>
      </c>
      <c r="D39" s="396"/>
      <c r="E39" s="397"/>
      <c r="F39" s="397"/>
      <c r="G39" s="398"/>
      <c r="H39" s="98" t="s">
        <v>1046</v>
      </c>
      <c r="I39" s="225" t="str">
        <f t="shared" si="0"/>
        <v/>
      </c>
      <c r="J39" s="225" t="str">
        <f t="shared" si="1"/>
        <v/>
      </c>
      <c r="K39" s="225" t="str">
        <f t="shared" si="2"/>
        <v/>
      </c>
      <c r="L39" s="225" t="str">
        <f t="shared" si="3"/>
        <v/>
      </c>
      <c r="M39" s="227" t="str">
        <f t="shared" si="4"/>
        <v/>
      </c>
      <c r="N39" s="406"/>
      <c r="O39" s="407"/>
      <c r="P39" s="178"/>
      <c r="BA39" s="84" t="str">
        <f t="shared" si="5"/>
        <v>4(31)</v>
      </c>
    </row>
    <row r="40" spans="1:53" ht="33" customHeight="1">
      <c r="A40" s="223"/>
      <c r="B40" s="231"/>
      <c r="C40" s="95" t="s">
        <v>569</v>
      </c>
      <c r="D40" s="396"/>
      <c r="E40" s="397"/>
      <c r="F40" s="397"/>
      <c r="G40" s="398"/>
      <c r="H40" s="98" t="s">
        <v>1047</v>
      </c>
      <c r="I40" s="225" t="str">
        <f t="shared" si="0"/>
        <v/>
      </c>
      <c r="J40" s="225" t="str">
        <f t="shared" si="1"/>
        <v/>
      </c>
      <c r="K40" s="225" t="str">
        <f t="shared" si="2"/>
        <v/>
      </c>
      <c r="L40" s="225" t="str">
        <f t="shared" si="3"/>
        <v/>
      </c>
      <c r="M40" s="227" t="str">
        <f t="shared" si="4"/>
        <v/>
      </c>
      <c r="N40" s="406"/>
      <c r="O40" s="407"/>
      <c r="P40" s="178"/>
      <c r="BA40" s="84" t="str">
        <f t="shared" si="5"/>
        <v>4(32)</v>
      </c>
    </row>
    <row r="41" spans="1:53" ht="44.1" customHeight="1">
      <c r="A41" s="223"/>
      <c r="B41" s="231"/>
      <c r="C41" s="95" t="s">
        <v>570</v>
      </c>
      <c r="D41" s="396"/>
      <c r="E41" s="397"/>
      <c r="F41" s="397"/>
      <c r="G41" s="398"/>
      <c r="H41" s="293" t="s">
        <v>1048</v>
      </c>
      <c r="I41" s="225" t="str">
        <f t="shared" si="0"/>
        <v/>
      </c>
      <c r="J41" s="225" t="str">
        <f t="shared" si="1"/>
        <v/>
      </c>
      <c r="K41" s="225" t="str">
        <f t="shared" si="2"/>
        <v/>
      </c>
      <c r="L41" s="225" t="str">
        <f t="shared" si="3"/>
        <v/>
      </c>
      <c r="M41" s="227" t="str">
        <f t="shared" si="4"/>
        <v/>
      </c>
      <c r="N41" s="406"/>
      <c r="O41" s="407"/>
      <c r="P41" s="178"/>
      <c r="BA41" s="84" t="str">
        <f t="shared" si="5"/>
        <v>4(33)</v>
      </c>
    </row>
    <row r="42" spans="1:53" ht="24" customHeight="1">
      <c r="A42" s="223"/>
      <c r="B42" s="231"/>
      <c r="C42" s="95" t="s">
        <v>571</v>
      </c>
      <c r="D42" s="396"/>
      <c r="E42" s="397"/>
      <c r="F42" s="397"/>
      <c r="G42" s="398"/>
      <c r="H42" s="98" t="s">
        <v>798</v>
      </c>
      <c r="I42" s="225" t="str">
        <f t="shared" si="0"/>
        <v/>
      </c>
      <c r="J42" s="225" t="str">
        <f t="shared" si="1"/>
        <v/>
      </c>
      <c r="K42" s="225" t="str">
        <f t="shared" si="2"/>
        <v/>
      </c>
      <c r="L42" s="225" t="str">
        <f t="shared" si="3"/>
        <v/>
      </c>
      <c r="M42" s="227" t="str">
        <f t="shared" si="4"/>
        <v/>
      </c>
      <c r="N42" s="406"/>
      <c r="O42" s="407"/>
      <c r="P42" s="178"/>
      <c r="BA42" s="84" t="str">
        <f t="shared" si="5"/>
        <v>4(34)</v>
      </c>
    </row>
    <row r="43" spans="1:53" ht="24" customHeight="1">
      <c r="A43" s="223"/>
      <c r="B43" s="231"/>
      <c r="C43" s="95" t="s">
        <v>572</v>
      </c>
      <c r="D43" s="474"/>
      <c r="E43" s="475"/>
      <c r="F43" s="475"/>
      <c r="G43" s="476"/>
      <c r="H43" s="98" t="s">
        <v>799</v>
      </c>
      <c r="I43" s="225" t="str">
        <f t="shared" si="0"/>
        <v/>
      </c>
      <c r="J43" s="225" t="str">
        <f t="shared" si="1"/>
        <v/>
      </c>
      <c r="K43" s="225" t="str">
        <f t="shared" si="2"/>
        <v/>
      </c>
      <c r="L43" s="225" t="str">
        <f t="shared" si="3"/>
        <v/>
      </c>
      <c r="M43" s="227" t="str">
        <f t="shared" si="4"/>
        <v/>
      </c>
      <c r="N43" s="472"/>
      <c r="O43" s="473"/>
      <c r="P43" s="178"/>
      <c r="BA43" s="84" t="str">
        <f t="shared" si="5"/>
        <v>4(35)</v>
      </c>
    </row>
    <row r="44" spans="1:53" ht="12.9" customHeight="1">
      <c r="P44" s="207" t="s">
        <v>738</v>
      </c>
    </row>
  </sheetData>
  <sheetProtection sheet="1" objects="1" scenarios="1"/>
  <mergeCells count="46">
    <mergeCell ref="D35:G43"/>
    <mergeCell ref="N35:O43"/>
    <mergeCell ref="D32:E34"/>
    <mergeCell ref="F32:G33"/>
    <mergeCell ref="F34:G34"/>
    <mergeCell ref="N15:O19"/>
    <mergeCell ref="N34:O34"/>
    <mergeCell ref="N32:O33"/>
    <mergeCell ref="N26:O28"/>
    <mergeCell ref="D26:E31"/>
    <mergeCell ref="N20:O23"/>
    <mergeCell ref="N24:O24"/>
    <mergeCell ref="F29:G31"/>
    <mergeCell ref="N29:O31"/>
    <mergeCell ref="N25:O25"/>
    <mergeCell ref="F26:G28"/>
    <mergeCell ref="C14:E14"/>
    <mergeCell ref="F20:G23"/>
    <mergeCell ref="D15:E25"/>
    <mergeCell ref="F15:G19"/>
    <mergeCell ref="F25:G25"/>
    <mergeCell ref="F24:G24"/>
    <mergeCell ref="C2:G2"/>
    <mergeCell ref="H2:M2"/>
    <mergeCell ref="N2:O2"/>
    <mergeCell ref="C4:P4"/>
    <mergeCell ref="C5:F5"/>
    <mergeCell ref="C6:E9"/>
    <mergeCell ref="G6:M6"/>
    <mergeCell ref="N6:P6"/>
    <mergeCell ref="G7:M7"/>
    <mergeCell ref="N7:P7"/>
    <mergeCell ref="F8:F9"/>
    <mergeCell ref="G8:M8"/>
    <mergeCell ref="N8:P8"/>
    <mergeCell ref="G9:M9"/>
    <mergeCell ref="N9:P9"/>
    <mergeCell ref="C11:C13"/>
    <mergeCell ref="D11:H13"/>
    <mergeCell ref="I11:I13"/>
    <mergeCell ref="J11:O11"/>
    <mergeCell ref="P11:P13"/>
    <mergeCell ref="J12:J13"/>
    <mergeCell ref="K12:K13"/>
    <mergeCell ref="M12:M13"/>
    <mergeCell ref="N12:O13"/>
  </mergeCells>
  <phoneticPr fontId="2"/>
  <dataValidations xWindow="924" yWindow="536" count="4">
    <dataValidation type="list" allowBlank="1" showInputMessage="1" showErrorMessage="1" sqref="C2" xr:uid="{93F13E0A-0A0E-4F4A-A8E2-EA841BD6C4EC}">
      <formula1>リスト_調査結果表_大分類</formula1>
    </dataValidation>
    <dataValidation type="list" allowBlank="1" showInputMessage="1" showErrorMessage="1" sqref="H2" xr:uid="{DC96A286-28DF-428F-B175-7B2D1C30A3FC}">
      <formula1>INDIRECT("リスト_調査結果表_" &amp; C2)</formula1>
    </dataValidation>
    <dataValidation type="custom" imeMode="off" allowBlank="1" showInputMessage="1" showErrorMessage="1" error="0～3の数字または消去のみ可能です" promptTitle="調査結果" prompt="0:指摘なし_x000a_1:要是正のみ_x000a_2:既存不適格のみ_x000a_3:要是正+既存不適格" sqref="A15:A43" xr:uid="{56674B93-3E01-41CB-B972-A506F4F8AF5F}">
      <formula1>AND(NOT(_xlfn.ISFORMULA(A15)),ISNUMBER(A15),A15&gt;=0,A15&lt;=3)</formula1>
    </dataValidation>
    <dataValidation type="custom" imeMode="off" allowBlank="1" showInputMessage="1" showErrorMessage="1" errorTitle="特記事項" error="1または消去のみ可能です" promptTitle="特記事項" prompt="特記事項がある場合は1を入力" sqref="B15:B43" xr:uid="{93C26686-CC23-4342-BB78-2CB4109A8C0B}">
      <formula1>AND(NOT(_xlfn.ISFORMULA(B15)),B15=1)</formula1>
    </dataValidation>
  </dataValidations>
  <hyperlinks>
    <hyperlink ref="H5" location="調査結果表その1!H7" display="※調査者の修正はその1から行って下さい" xr:uid="{23BCB9D6-30F8-4A51-8049-D2396BCAB6B8}"/>
  </hyperlinks>
  <pageMargins left="0.59055118110236227" right="0.39370078740157483" top="0.39370078740157483" bottom="0.19685039370078741" header="0" footer="0"/>
  <pageSetup paperSize="9" scale="96"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BC55"/>
  <sheetViews>
    <sheetView tabSelected="1" zoomScaleNormal="100" zoomScaleSheetLayoutView="100" workbookViewId="0">
      <pane xSplit="2" ySplit="13" topLeftCell="C14" activePane="bottomRight" state="frozen"/>
      <selection pane="topRight"/>
      <selection pane="bottomLeft"/>
      <selection pane="bottomRight"/>
    </sheetView>
  </sheetViews>
  <sheetFormatPr defaultColWidth="9" defaultRowHeight="9.6"/>
  <cols>
    <col min="1" max="2" width="2.6640625" style="84" customWidth="1"/>
    <col min="3" max="3" width="4.109375" style="84" customWidth="1"/>
    <col min="4" max="5" width="2.6640625" style="84" customWidth="1"/>
    <col min="6" max="6" width="9.44140625" style="85" customWidth="1"/>
    <col min="7" max="7" width="3.6640625" style="85" customWidth="1"/>
    <col min="8" max="8" width="21.6640625" style="85" customWidth="1"/>
    <col min="9" max="13" width="2.6640625" style="84" customWidth="1"/>
    <col min="14" max="14" width="17.109375" style="84" customWidth="1"/>
    <col min="15" max="15" width="20.109375" style="84" customWidth="1"/>
    <col min="16" max="16" width="2.6640625" style="84" customWidth="1"/>
    <col min="17" max="52" width="9" style="84"/>
    <col min="53" max="78" width="0" style="84" hidden="1" customWidth="1"/>
    <col min="79" max="16384" width="9" style="84"/>
  </cols>
  <sheetData>
    <row r="1" spans="1:55" ht="5.0999999999999996" customHeight="1">
      <c r="A1" s="221"/>
      <c r="B1" s="221"/>
      <c r="C1" s="221"/>
      <c r="D1" s="221"/>
      <c r="E1" s="221"/>
      <c r="F1" s="222"/>
      <c r="G1" s="222"/>
      <c r="H1" s="222"/>
      <c r="I1" s="221"/>
      <c r="J1" s="221"/>
      <c r="K1" s="221"/>
      <c r="L1" s="221"/>
      <c r="M1" s="221"/>
      <c r="N1" s="221"/>
      <c r="O1" s="221"/>
      <c r="P1" s="221"/>
    </row>
    <row r="2" spans="1:55" ht="20.100000000000001" customHeight="1">
      <c r="A2" s="221"/>
      <c r="B2" s="221"/>
      <c r="C2" s="445"/>
      <c r="D2" s="446"/>
      <c r="E2" s="446"/>
      <c r="F2" s="446"/>
      <c r="G2" s="447"/>
      <c r="H2" s="448"/>
      <c r="I2" s="446"/>
      <c r="J2" s="446"/>
      <c r="K2" s="446"/>
      <c r="L2" s="446"/>
      <c r="M2" s="447"/>
      <c r="N2" s="449" t="str">
        <f>IF(H2="", HYPERLINK("#C2:G2","左のリストを選択して移動できます"), IFERROR(HYPERLINK(VLOOKUP(H2,リスト_調査結果表_リンク,2,FALSE),"ここをクリックで選択した入力欄へ移動"),"❌ リンクが見つかりません"))</f>
        <v>左のリストを選択して移動できます</v>
      </c>
      <c r="O2" s="450"/>
      <c r="P2" s="221"/>
    </row>
    <row r="3" spans="1:55" ht="5.0999999999999996" customHeight="1">
      <c r="A3" s="221"/>
      <c r="B3" s="221"/>
      <c r="C3" s="221"/>
      <c r="D3" s="221"/>
      <c r="E3" s="221"/>
      <c r="F3" s="222"/>
      <c r="G3" s="222"/>
      <c r="H3" s="222"/>
      <c r="I3" s="221"/>
      <c r="J3" s="221"/>
      <c r="K3" s="221"/>
      <c r="L3" s="221"/>
      <c r="M3" s="221"/>
      <c r="N3" s="221"/>
      <c r="O3" s="221"/>
      <c r="P3" s="221"/>
    </row>
    <row r="4" spans="1:55" ht="15" customHeight="1">
      <c r="C4" s="451" t="s">
        <v>301</v>
      </c>
      <c r="D4" s="451"/>
      <c r="E4" s="451"/>
      <c r="F4" s="451"/>
      <c r="G4" s="451"/>
      <c r="H4" s="451"/>
      <c r="I4" s="451"/>
      <c r="J4" s="451"/>
      <c r="K4" s="451"/>
      <c r="L4" s="451"/>
      <c r="M4" s="451"/>
      <c r="N4" s="451"/>
      <c r="O4" s="451"/>
      <c r="P4" s="451"/>
    </row>
    <row r="5" spans="1:55" ht="14.1" customHeight="1">
      <c r="C5" s="453"/>
      <c r="D5" s="453"/>
      <c r="E5" s="453"/>
      <c r="F5" s="453"/>
      <c r="H5" s="226" t="s">
        <v>921</v>
      </c>
      <c r="I5" s="18"/>
      <c r="J5" s="18"/>
      <c r="K5" s="18"/>
      <c r="L5" s="18"/>
      <c r="M5" s="18"/>
      <c r="N5" s="18"/>
      <c r="O5" s="18"/>
      <c r="P5" s="18"/>
    </row>
    <row r="6" spans="1:55" ht="14.1" customHeight="1">
      <c r="C6" s="422" t="s">
        <v>303</v>
      </c>
      <c r="D6" s="422"/>
      <c r="E6" s="422"/>
      <c r="F6" s="86"/>
      <c r="G6" s="422" t="s">
        <v>304</v>
      </c>
      <c r="H6" s="422"/>
      <c r="I6" s="422"/>
      <c r="J6" s="422"/>
      <c r="K6" s="422"/>
      <c r="L6" s="422"/>
      <c r="M6" s="422"/>
      <c r="N6" s="422" t="s">
        <v>305</v>
      </c>
      <c r="O6" s="422"/>
      <c r="P6" s="422"/>
    </row>
    <row r="7" spans="1:55" ht="21" customHeight="1">
      <c r="C7" s="422"/>
      <c r="D7" s="422"/>
      <c r="E7" s="422"/>
      <c r="F7" s="87" t="s">
        <v>306</v>
      </c>
      <c r="G7" s="455" t="str">
        <f>IF(調査結果表その１!G7&lt;&gt;"",調査結果表その１!G7,"")</f>
        <v/>
      </c>
      <c r="H7" s="455"/>
      <c r="I7" s="455"/>
      <c r="J7" s="455"/>
      <c r="K7" s="455"/>
      <c r="L7" s="455"/>
      <c r="M7" s="455"/>
      <c r="N7" s="456" t="str">
        <f>IF(調査結果表その１!N7&lt;&gt;"",調査結果表その１!N7,"")</f>
        <v/>
      </c>
      <c r="O7" s="456"/>
      <c r="P7" s="456"/>
    </row>
    <row r="8" spans="1:55" ht="21" customHeight="1">
      <c r="C8" s="422"/>
      <c r="D8" s="422"/>
      <c r="E8" s="422"/>
      <c r="F8" s="413" t="s">
        <v>307</v>
      </c>
      <c r="G8" s="455" t="str">
        <f>IF(調査結果表その１!G8&lt;&gt;"",調査結果表その１!G8,"")</f>
        <v/>
      </c>
      <c r="H8" s="455"/>
      <c r="I8" s="455"/>
      <c r="J8" s="455"/>
      <c r="K8" s="455"/>
      <c r="L8" s="455"/>
      <c r="M8" s="455"/>
      <c r="N8" s="456" t="str">
        <f>IF(調査結果表その１!N8&lt;&gt;"",調査結果表その１!N8,"")</f>
        <v/>
      </c>
      <c r="O8" s="456"/>
      <c r="P8" s="456"/>
    </row>
    <row r="9" spans="1:55" ht="21" customHeight="1">
      <c r="C9" s="422"/>
      <c r="D9" s="422"/>
      <c r="E9" s="422"/>
      <c r="F9" s="413"/>
      <c r="G9" s="455" t="str">
        <f>IF(調査結果表その１!G9&lt;&gt;"",調査結果表その１!G9,"")</f>
        <v/>
      </c>
      <c r="H9" s="455"/>
      <c r="I9" s="455"/>
      <c r="J9" s="455"/>
      <c r="K9" s="455"/>
      <c r="L9" s="455"/>
      <c r="M9" s="455"/>
      <c r="N9" s="456" t="str">
        <f>IF(調査結果表その１!N9&lt;&gt;"",調査結果表その１!N9,"")</f>
        <v/>
      </c>
      <c r="O9" s="456"/>
      <c r="P9" s="456"/>
    </row>
    <row r="10" spans="1:55" ht="3.9" customHeight="1"/>
    <row r="11" spans="1:55" ht="13.5" customHeight="1">
      <c r="C11" s="434" t="s">
        <v>308</v>
      </c>
      <c r="D11" s="437" t="s">
        <v>309</v>
      </c>
      <c r="E11" s="438"/>
      <c r="F11" s="438"/>
      <c r="G11" s="438"/>
      <c r="H11" s="438"/>
      <c r="I11" s="319" t="s">
        <v>310</v>
      </c>
      <c r="J11" s="402" t="s">
        <v>311</v>
      </c>
      <c r="K11" s="402"/>
      <c r="L11" s="402"/>
      <c r="M11" s="402"/>
      <c r="N11" s="402"/>
      <c r="O11" s="403"/>
      <c r="P11" s="319" t="s">
        <v>312</v>
      </c>
    </row>
    <row r="12" spans="1:55" ht="10.5" customHeight="1">
      <c r="C12" s="435"/>
      <c r="D12" s="439"/>
      <c r="E12" s="440"/>
      <c r="F12" s="440"/>
      <c r="G12" s="440"/>
      <c r="H12" s="440"/>
      <c r="I12" s="416"/>
      <c r="J12" s="410" t="s">
        <v>123</v>
      </c>
      <c r="K12" s="421" t="s">
        <v>313</v>
      </c>
      <c r="L12" s="89"/>
      <c r="M12" s="318" t="s">
        <v>317</v>
      </c>
      <c r="N12" s="437" t="s">
        <v>464</v>
      </c>
      <c r="O12" s="443"/>
      <c r="P12" s="320"/>
    </row>
    <row r="13" spans="1:55" ht="41.25" customHeight="1">
      <c r="A13" s="224"/>
      <c r="B13" s="230"/>
      <c r="C13" s="436"/>
      <c r="D13" s="441"/>
      <c r="E13" s="442"/>
      <c r="F13" s="442"/>
      <c r="G13" s="442"/>
      <c r="H13" s="442"/>
      <c r="I13" s="417"/>
      <c r="J13" s="410"/>
      <c r="K13" s="318"/>
      <c r="L13" s="90" t="s">
        <v>554</v>
      </c>
      <c r="M13" s="318"/>
      <c r="N13" s="441"/>
      <c r="O13" s="444"/>
      <c r="P13" s="321"/>
      <c r="BA13" s="84" t="s">
        <v>308</v>
      </c>
      <c r="BB13" s="84" t="s">
        <v>1020</v>
      </c>
      <c r="BC13" s="84" t="s">
        <v>1021</v>
      </c>
    </row>
    <row r="14" spans="1:55" ht="20.100000000000001" customHeight="1">
      <c r="C14" s="454" t="s">
        <v>477</v>
      </c>
      <c r="D14" s="454"/>
      <c r="E14" s="454"/>
      <c r="F14" s="106"/>
      <c r="G14" s="106"/>
      <c r="H14" s="106"/>
      <c r="I14" s="107"/>
      <c r="J14" s="107"/>
      <c r="K14" s="107"/>
      <c r="L14" s="107"/>
      <c r="M14" s="107"/>
      <c r="N14" s="107"/>
      <c r="O14" s="107"/>
      <c r="P14" s="107"/>
      <c r="BA14" s="84">
        <v>4</v>
      </c>
    </row>
    <row r="15" spans="1:55" ht="24" customHeight="1">
      <c r="A15" s="223"/>
      <c r="B15" s="231"/>
      <c r="C15" s="95" t="s">
        <v>573</v>
      </c>
      <c r="D15" s="393" t="s">
        <v>10</v>
      </c>
      <c r="E15" s="488"/>
      <c r="F15" s="488"/>
      <c r="G15" s="488"/>
      <c r="H15" s="98" t="s">
        <v>478</v>
      </c>
      <c r="I15" s="225" t="str">
        <f t="shared" ref="I15:I28" si="0">IF(AND(ISBLANK($A15),ISBLANK($B15)),"",IF(OR($A15&gt;=0,$B15=1),"〇",""))</f>
        <v/>
      </c>
      <c r="J15" s="225" t="str">
        <f t="shared" ref="J15:J28" si="1">IF(ISBLANK($A15),"",IF(AND($A15&gt;=0,$A15&lt;=3),CHOOSE($A15+1,"〇","","",""),""))</f>
        <v/>
      </c>
      <c r="K15" s="225" t="str">
        <f t="shared" ref="K15:K28" si="2">IF(ISBLANK($A15),"",IF(AND($A15&gt;=0,$A15&lt;=3),CHOOSE($A15+1,"","〇","〇","〇"),""))</f>
        <v/>
      </c>
      <c r="L15" s="225" t="str">
        <f t="shared" ref="L15:L28" si="3">IF(ISBLANK($A15),"",IF(AND($A15&gt;=0,$A15&lt;=3),CHOOSE($A15+1,"","","〇",""),""))</f>
        <v/>
      </c>
      <c r="M15" s="227" t="str">
        <f t="shared" ref="M15:M28" si="4">IF($B15=1,"〇","")</f>
        <v/>
      </c>
      <c r="N15" s="404"/>
      <c r="O15" s="405"/>
      <c r="P15" s="178"/>
      <c r="BA15" s="84" t="str">
        <f>+_xlfn.CONCAT($BA$14,C15)</f>
        <v>4(36)</v>
      </c>
    </row>
    <row r="16" spans="1:55" ht="24" customHeight="1">
      <c r="A16" s="223"/>
      <c r="B16" s="231"/>
      <c r="C16" s="216" t="s">
        <v>574</v>
      </c>
      <c r="D16" s="497" t="s">
        <v>748</v>
      </c>
      <c r="E16" s="498"/>
      <c r="F16" s="498"/>
      <c r="G16" s="498"/>
      <c r="H16" s="218" t="s">
        <v>749</v>
      </c>
      <c r="I16" s="225" t="str">
        <f t="shared" si="0"/>
        <v/>
      </c>
      <c r="J16" s="225" t="str">
        <f t="shared" si="1"/>
        <v/>
      </c>
      <c r="K16" s="225" t="str">
        <f t="shared" si="2"/>
        <v/>
      </c>
      <c r="L16" s="225" t="str">
        <f t="shared" si="3"/>
        <v/>
      </c>
      <c r="M16" s="227" t="str">
        <f t="shared" si="4"/>
        <v/>
      </c>
      <c r="N16" s="404"/>
      <c r="O16" s="405"/>
      <c r="P16" s="178"/>
      <c r="BA16" s="84" t="str">
        <f t="shared" ref="BA16:BA28" si="5">+_xlfn.CONCAT($BA$14,C16)</f>
        <v>4(37)</v>
      </c>
    </row>
    <row r="17" spans="1:53" ht="24" customHeight="1">
      <c r="A17" s="223"/>
      <c r="B17" s="231"/>
      <c r="C17" s="216" t="s">
        <v>575</v>
      </c>
      <c r="D17" s="499"/>
      <c r="E17" s="500"/>
      <c r="F17" s="500"/>
      <c r="G17" s="500"/>
      <c r="H17" s="219" t="s">
        <v>750</v>
      </c>
      <c r="I17" s="225" t="str">
        <f t="shared" si="0"/>
        <v/>
      </c>
      <c r="J17" s="225" t="str">
        <f t="shared" si="1"/>
        <v/>
      </c>
      <c r="K17" s="225" t="str">
        <f t="shared" si="2"/>
        <v/>
      </c>
      <c r="L17" s="225" t="str">
        <f t="shared" si="3"/>
        <v/>
      </c>
      <c r="M17" s="227" t="str">
        <f t="shared" si="4"/>
        <v/>
      </c>
      <c r="N17" s="408"/>
      <c r="O17" s="409"/>
      <c r="P17" s="178"/>
      <c r="BA17" s="84" t="str">
        <f t="shared" si="5"/>
        <v>4(38)</v>
      </c>
    </row>
    <row r="18" spans="1:53" ht="24" customHeight="1">
      <c r="A18" s="223"/>
      <c r="B18" s="231"/>
      <c r="C18" s="216" t="s">
        <v>576</v>
      </c>
      <c r="D18" s="503" t="s">
        <v>800</v>
      </c>
      <c r="E18" s="504"/>
      <c r="F18" s="504"/>
      <c r="G18" s="504"/>
      <c r="H18" s="218" t="s">
        <v>1049</v>
      </c>
      <c r="I18" s="225" t="str">
        <f t="shared" si="0"/>
        <v/>
      </c>
      <c r="J18" s="225" t="str">
        <f t="shared" si="1"/>
        <v/>
      </c>
      <c r="K18" s="225" t="str">
        <f t="shared" si="2"/>
        <v/>
      </c>
      <c r="L18" s="225" t="str">
        <f t="shared" si="3"/>
        <v/>
      </c>
      <c r="M18" s="227" t="str">
        <f t="shared" si="4"/>
        <v/>
      </c>
      <c r="N18" s="404"/>
      <c r="O18" s="405"/>
      <c r="P18" s="178"/>
      <c r="BA18" s="84" t="str">
        <f t="shared" si="5"/>
        <v>4(39)</v>
      </c>
    </row>
    <row r="19" spans="1:53" ht="24" customHeight="1">
      <c r="A19" s="223"/>
      <c r="B19" s="231"/>
      <c r="C19" s="216" t="s">
        <v>577</v>
      </c>
      <c r="D19" s="505"/>
      <c r="E19" s="506"/>
      <c r="F19" s="506"/>
      <c r="G19" s="506"/>
      <c r="H19" s="219" t="s">
        <v>801</v>
      </c>
      <c r="I19" s="225" t="str">
        <f t="shared" si="0"/>
        <v/>
      </c>
      <c r="J19" s="225" t="str">
        <f t="shared" si="1"/>
        <v/>
      </c>
      <c r="K19" s="225" t="str">
        <f t="shared" si="2"/>
        <v/>
      </c>
      <c r="L19" s="225" t="str">
        <f t="shared" si="3"/>
        <v/>
      </c>
      <c r="M19" s="227" t="str">
        <f t="shared" si="4"/>
        <v/>
      </c>
      <c r="N19" s="408"/>
      <c r="O19" s="409"/>
      <c r="P19" s="178"/>
      <c r="BA19" s="84" t="str">
        <f t="shared" si="5"/>
        <v>4(40)</v>
      </c>
    </row>
    <row r="20" spans="1:53" ht="24" customHeight="1">
      <c r="A20" s="223"/>
      <c r="B20" s="231"/>
      <c r="C20" s="216" t="s">
        <v>578</v>
      </c>
      <c r="D20" s="393" t="s">
        <v>11</v>
      </c>
      <c r="E20" s="394"/>
      <c r="F20" s="394"/>
      <c r="G20" s="395"/>
      <c r="H20" s="114" t="s">
        <v>479</v>
      </c>
      <c r="I20" s="225" t="str">
        <f t="shared" si="0"/>
        <v/>
      </c>
      <c r="J20" s="225" t="str">
        <f t="shared" si="1"/>
        <v/>
      </c>
      <c r="K20" s="225" t="str">
        <f t="shared" si="2"/>
        <v/>
      </c>
      <c r="L20" s="225" t="str">
        <f t="shared" si="3"/>
        <v/>
      </c>
      <c r="M20" s="227" t="str">
        <f t="shared" si="4"/>
        <v/>
      </c>
      <c r="N20" s="404"/>
      <c r="O20" s="405"/>
      <c r="P20" s="178"/>
      <c r="BA20" s="84" t="str">
        <f t="shared" si="5"/>
        <v>4(41)</v>
      </c>
    </row>
    <row r="21" spans="1:53" ht="24" customHeight="1">
      <c r="A21" s="223"/>
      <c r="B21" s="231"/>
      <c r="C21" s="216" t="s">
        <v>579</v>
      </c>
      <c r="D21" s="396"/>
      <c r="E21" s="397"/>
      <c r="F21" s="397"/>
      <c r="G21" s="398"/>
      <c r="H21" s="114" t="s">
        <v>480</v>
      </c>
      <c r="I21" s="225" t="str">
        <f t="shared" si="0"/>
        <v/>
      </c>
      <c r="J21" s="225" t="str">
        <f t="shared" si="1"/>
        <v/>
      </c>
      <c r="K21" s="225" t="str">
        <f t="shared" si="2"/>
        <v/>
      </c>
      <c r="L21" s="225" t="str">
        <f t="shared" si="3"/>
        <v/>
      </c>
      <c r="M21" s="227" t="str">
        <f t="shared" si="4"/>
        <v/>
      </c>
      <c r="N21" s="406"/>
      <c r="O21" s="407"/>
      <c r="P21" s="178"/>
      <c r="BA21" s="84" t="str">
        <f t="shared" si="5"/>
        <v>4(42)</v>
      </c>
    </row>
    <row r="22" spans="1:53" ht="24" customHeight="1">
      <c r="A22" s="223"/>
      <c r="B22" s="231"/>
      <c r="C22" s="216" t="s">
        <v>580</v>
      </c>
      <c r="D22" s="396"/>
      <c r="E22" s="397"/>
      <c r="F22" s="397"/>
      <c r="G22" s="398"/>
      <c r="H22" s="114" t="s">
        <v>481</v>
      </c>
      <c r="I22" s="225" t="str">
        <f t="shared" si="0"/>
        <v/>
      </c>
      <c r="J22" s="225" t="str">
        <f t="shared" si="1"/>
        <v/>
      </c>
      <c r="K22" s="225" t="str">
        <f t="shared" si="2"/>
        <v/>
      </c>
      <c r="L22" s="225" t="str">
        <f t="shared" si="3"/>
        <v/>
      </c>
      <c r="M22" s="227" t="str">
        <f t="shared" si="4"/>
        <v/>
      </c>
      <c r="N22" s="406"/>
      <c r="O22" s="407"/>
      <c r="P22" s="178"/>
      <c r="BA22" s="84" t="str">
        <f t="shared" si="5"/>
        <v>4(43)</v>
      </c>
    </row>
    <row r="23" spans="1:53" ht="24" customHeight="1">
      <c r="A23" s="223"/>
      <c r="B23" s="231"/>
      <c r="C23" s="216" t="s">
        <v>581</v>
      </c>
      <c r="D23" s="396"/>
      <c r="E23" s="397"/>
      <c r="F23" s="397"/>
      <c r="G23" s="398"/>
      <c r="H23" s="114" t="s">
        <v>482</v>
      </c>
      <c r="I23" s="225" t="str">
        <f t="shared" si="0"/>
        <v/>
      </c>
      <c r="J23" s="225" t="str">
        <f t="shared" si="1"/>
        <v/>
      </c>
      <c r="K23" s="225" t="str">
        <f t="shared" si="2"/>
        <v/>
      </c>
      <c r="L23" s="225" t="str">
        <f t="shared" si="3"/>
        <v/>
      </c>
      <c r="M23" s="227" t="str">
        <f t="shared" si="4"/>
        <v/>
      </c>
      <c r="N23" s="406"/>
      <c r="O23" s="407"/>
      <c r="P23" s="178"/>
      <c r="BA23" s="84" t="str">
        <f t="shared" si="5"/>
        <v>4(44)</v>
      </c>
    </row>
    <row r="24" spans="1:53" ht="24" customHeight="1">
      <c r="A24" s="223"/>
      <c r="B24" s="231"/>
      <c r="C24" s="216" t="s">
        <v>582</v>
      </c>
      <c r="D24" s="418"/>
      <c r="E24" s="419"/>
      <c r="F24" s="419"/>
      <c r="G24" s="420"/>
      <c r="H24" s="114" t="s">
        <v>802</v>
      </c>
      <c r="I24" s="225" t="str">
        <f t="shared" si="0"/>
        <v/>
      </c>
      <c r="J24" s="225" t="str">
        <f t="shared" si="1"/>
        <v/>
      </c>
      <c r="K24" s="225" t="str">
        <f t="shared" si="2"/>
        <v/>
      </c>
      <c r="L24" s="225" t="str">
        <f t="shared" si="3"/>
        <v/>
      </c>
      <c r="M24" s="227" t="str">
        <f t="shared" si="4"/>
        <v/>
      </c>
      <c r="N24" s="408"/>
      <c r="O24" s="409"/>
      <c r="P24" s="178"/>
      <c r="BA24" s="84" t="str">
        <f t="shared" si="5"/>
        <v>4(45)</v>
      </c>
    </row>
    <row r="25" spans="1:53" ht="65.099999999999994" customHeight="1">
      <c r="A25" s="223"/>
      <c r="B25" s="231"/>
      <c r="C25" s="217" t="s">
        <v>583</v>
      </c>
      <c r="D25" s="396" t="s">
        <v>12</v>
      </c>
      <c r="E25" s="489"/>
      <c r="F25" s="489"/>
      <c r="G25" s="490"/>
      <c r="H25" s="115" t="s">
        <v>483</v>
      </c>
      <c r="I25" s="225" t="str">
        <f t="shared" si="0"/>
        <v/>
      </c>
      <c r="J25" s="225" t="str">
        <f t="shared" si="1"/>
        <v/>
      </c>
      <c r="K25" s="225" t="str">
        <f t="shared" si="2"/>
        <v/>
      </c>
      <c r="L25" s="225" t="str">
        <f t="shared" si="3"/>
        <v/>
      </c>
      <c r="M25" s="227" t="str">
        <f t="shared" si="4"/>
        <v/>
      </c>
      <c r="N25" s="404"/>
      <c r="O25" s="405"/>
      <c r="P25" s="182"/>
      <c r="BA25" s="84" t="str">
        <f t="shared" si="5"/>
        <v>4(46)</v>
      </c>
    </row>
    <row r="26" spans="1:53" ht="24" customHeight="1">
      <c r="A26" s="223"/>
      <c r="B26" s="231"/>
      <c r="C26" s="216" t="s">
        <v>751</v>
      </c>
      <c r="D26" s="491"/>
      <c r="E26" s="489"/>
      <c r="F26" s="489"/>
      <c r="G26" s="490"/>
      <c r="H26" s="98" t="s">
        <v>484</v>
      </c>
      <c r="I26" s="225" t="str">
        <f t="shared" si="0"/>
        <v/>
      </c>
      <c r="J26" s="225" t="str">
        <f t="shared" si="1"/>
        <v/>
      </c>
      <c r="K26" s="225" t="str">
        <f t="shared" si="2"/>
        <v/>
      </c>
      <c r="L26" s="225" t="str">
        <f t="shared" si="3"/>
        <v/>
      </c>
      <c r="M26" s="227" t="str">
        <f t="shared" si="4"/>
        <v/>
      </c>
      <c r="N26" s="406"/>
      <c r="O26" s="407"/>
      <c r="P26" s="172"/>
      <c r="BA26" s="84" t="str">
        <f t="shared" si="5"/>
        <v>4(47)</v>
      </c>
    </row>
    <row r="27" spans="1:53" ht="33" customHeight="1">
      <c r="A27" s="223"/>
      <c r="B27" s="231"/>
      <c r="C27" s="216" t="s">
        <v>752</v>
      </c>
      <c r="D27" s="491"/>
      <c r="E27" s="489"/>
      <c r="F27" s="489"/>
      <c r="G27" s="490"/>
      <c r="H27" s="98" t="s">
        <v>485</v>
      </c>
      <c r="I27" s="225" t="str">
        <f t="shared" si="0"/>
        <v/>
      </c>
      <c r="J27" s="225" t="str">
        <f t="shared" si="1"/>
        <v/>
      </c>
      <c r="K27" s="225" t="str">
        <f t="shared" si="2"/>
        <v/>
      </c>
      <c r="L27" s="225" t="str">
        <f t="shared" si="3"/>
        <v/>
      </c>
      <c r="M27" s="227" t="str">
        <f t="shared" si="4"/>
        <v/>
      </c>
      <c r="N27" s="406"/>
      <c r="O27" s="407"/>
      <c r="P27" s="172"/>
      <c r="BA27" s="84" t="str">
        <f t="shared" si="5"/>
        <v>4(48)</v>
      </c>
    </row>
    <row r="28" spans="1:53" ht="33" customHeight="1">
      <c r="A28" s="223"/>
      <c r="B28" s="231"/>
      <c r="C28" s="216" t="s">
        <v>803</v>
      </c>
      <c r="D28" s="492"/>
      <c r="E28" s="493"/>
      <c r="F28" s="493"/>
      <c r="G28" s="494"/>
      <c r="H28" s="98" t="s">
        <v>486</v>
      </c>
      <c r="I28" s="225" t="str">
        <f t="shared" si="0"/>
        <v/>
      </c>
      <c r="J28" s="225" t="str">
        <f t="shared" si="1"/>
        <v/>
      </c>
      <c r="K28" s="225" t="str">
        <f t="shared" si="2"/>
        <v/>
      </c>
      <c r="L28" s="225" t="str">
        <f t="shared" si="3"/>
        <v/>
      </c>
      <c r="M28" s="227" t="str">
        <f t="shared" si="4"/>
        <v/>
      </c>
      <c r="N28" s="408"/>
      <c r="O28" s="409"/>
      <c r="P28" s="172"/>
      <c r="BA28" s="84" t="str">
        <f t="shared" si="5"/>
        <v>4(49)</v>
      </c>
    </row>
    <row r="29" spans="1:53" ht="24" customHeight="1">
      <c r="C29" s="99"/>
      <c r="D29" s="413" t="s">
        <v>353</v>
      </c>
      <c r="E29" s="414"/>
      <c r="F29" s="414"/>
      <c r="G29" s="414"/>
      <c r="H29" s="414"/>
      <c r="I29" s="100"/>
      <c r="J29" s="100"/>
      <c r="K29" s="100"/>
      <c r="L29" s="100"/>
      <c r="M29" s="100"/>
      <c r="N29" s="487"/>
      <c r="O29" s="487"/>
      <c r="P29" s="172"/>
    </row>
    <row r="30" spans="1:53" ht="24" customHeight="1">
      <c r="C30" s="174" t="s">
        <v>42</v>
      </c>
      <c r="D30" s="431" t="s">
        <v>487</v>
      </c>
      <c r="E30" s="432"/>
      <c r="F30" s="432"/>
      <c r="G30" s="432"/>
      <c r="H30" s="432"/>
      <c r="I30" s="432"/>
      <c r="J30" s="432"/>
      <c r="K30" s="432"/>
      <c r="L30" s="432"/>
      <c r="M30" s="432"/>
      <c r="N30" s="432"/>
      <c r="O30" s="432"/>
      <c r="P30" s="433"/>
      <c r="BA30" s="84">
        <v>5</v>
      </c>
    </row>
    <row r="31" spans="1:53" ht="24" customHeight="1">
      <c r="A31" s="223"/>
      <c r="B31" s="231"/>
      <c r="C31" s="109" t="s">
        <v>13</v>
      </c>
      <c r="D31" s="413" t="s">
        <v>14</v>
      </c>
      <c r="E31" s="414"/>
      <c r="F31" s="414"/>
      <c r="G31" s="415"/>
      <c r="H31" s="94" t="s">
        <v>15</v>
      </c>
      <c r="I31" s="225" t="str">
        <f t="shared" ref="I31:I47" si="6">IF(AND(ISBLANK($A31),ISBLANK($B31)),"",IF(OR($A31&gt;=0,$B31=1),"〇",""))</f>
        <v/>
      </c>
      <c r="J31" s="225" t="str">
        <f t="shared" ref="J31:J47" si="7">IF(ISBLANK($A31),"",IF(AND($A31&gt;=0,$A31&lt;=3),CHOOSE($A31+1,"〇","","",""),""))</f>
        <v/>
      </c>
      <c r="K31" s="225" t="str">
        <f t="shared" ref="K31:K47" si="8">IF(ISBLANK($A31),"",IF(AND($A31&gt;=0,$A31&lt;=3),CHOOSE($A31+1,"","〇","〇","〇"),""))</f>
        <v/>
      </c>
      <c r="L31" s="225" t="str">
        <f t="shared" ref="L31:L47" si="9">IF(ISBLANK($A31),"",IF(AND($A31&gt;=0,$A31&lt;=3),CHOOSE($A31+1,"","","〇",""),""))</f>
        <v/>
      </c>
      <c r="M31" s="227" t="str">
        <f t="shared" ref="M31:M47" si="10">IF($B31=1,"〇","")</f>
        <v/>
      </c>
      <c r="N31" s="495"/>
      <c r="O31" s="496"/>
      <c r="P31" s="172"/>
      <c r="BA31" s="84" t="str">
        <f>+_xlfn.CONCAT($BA$30,C31)</f>
        <v>5(1)</v>
      </c>
    </row>
    <row r="32" spans="1:53" ht="24" customHeight="1">
      <c r="A32" s="223"/>
      <c r="B32" s="231"/>
      <c r="C32" s="109" t="s">
        <v>320</v>
      </c>
      <c r="D32" s="393" t="s">
        <v>488</v>
      </c>
      <c r="E32" s="394"/>
      <c r="F32" s="394"/>
      <c r="G32" s="394"/>
      <c r="H32" s="98" t="s">
        <v>489</v>
      </c>
      <c r="I32" s="225" t="str">
        <f t="shared" si="6"/>
        <v/>
      </c>
      <c r="J32" s="225" t="str">
        <f t="shared" si="7"/>
        <v/>
      </c>
      <c r="K32" s="225" t="str">
        <f t="shared" si="8"/>
        <v/>
      </c>
      <c r="L32" s="225" t="str">
        <f t="shared" si="9"/>
        <v/>
      </c>
      <c r="M32" s="227" t="str">
        <f t="shared" si="10"/>
        <v/>
      </c>
      <c r="N32" s="483"/>
      <c r="O32" s="484"/>
      <c r="P32" s="172"/>
      <c r="BA32" s="84" t="str">
        <f t="shared" ref="BA32:BA47" si="11">+_xlfn.CONCAT($BA$30,C32)</f>
        <v>5(2)</v>
      </c>
    </row>
    <row r="33" spans="1:53" ht="24" customHeight="1">
      <c r="A33" s="223"/>
      <c r="B33" s="231"/>
      <c r="C33" s="109" t="s">
        <v>321</v>
      </c>
      <c r="D33" s="396"/>
      <c r="E33" s="397"/>
      <c r="F33" s="397"/>
      <c r="G33" s="397"/>
      <c r="H33" s="97" t="s">
        <v>490</v>
      </c>
      <c r="I33" s="225" t="str">
        <f t="shared" si="6"/>
        <v/>
      </c>
      <c r="J33" s="225" t="str">
        <f t="shared" si="7"/>
        <v/>
      </c>
      <c r="K33" s="225" t="str">
        <f t="shared" si="8"/>
        <v/>
      </c>
      <c r="L33" s="225" t="str">
        <f t="shared" si="9"/>
        <v/>
      </c>
      <c r="M33" s="227" t="str">
        <f t="shared" si="10"/>
        <v/>
      </c>
      <c r="N33" s="485"/>
      <c r="O33" s="486"/>
      <c r="P33" s="172"/>
      <c r="BA33" s="84" t="str">
        <f t="shared" si="11"/>
        <v>5(3)</v>
      </c>
    </row>
    <row r="34" spans="1:53" ht="24" customHeight="1">
      <c r="A34" s="223"/>
      <c r="B34" s="231"/>
      <c r="C34" s="109" t="s">
        <v>324</v>
      </c>
      <c r="D34" s="418"/>
      <c r="E34" s="419"/>
      <c r="F34" s="419"/>
      <c r="G34" s="419"/>
      <c r="H34" s="97" t="s">
        <v>491</v>
      </c>
      <c r="I34" s="225" t="str">
        <f t="shared" si="6"/>
        <v/>
      </c>
      <c r="J34" s="225" t="str">
        <f t="shared" si="7"/>
        <v/>
      </c>
      <c r="K34" s="225" t="str">
        <f t="shared" si="8"/>
        <v/>
      </c>
      <c r="L34" s="225" t="str">
        <f t="shared" si="9"/>
        <v/>
      </c>
      <c r="M34" s="227" t="str">
        <f t="shared" si="10"/>
        <v/>
      </c>
      <c r="N34" s="501"/>
      <c r="O34" s="502"/>
      <c r="P34" s="172"/>
      <c r="BA34" s="84" t="str">
        <f t="shared" si="11"/>
        <v>5(4)</v>
      </c>
    </row>
    <row r="35" spans="1:53" ht="24" customHeight="1">
      <c r="A35" s="223"/>
      <c r="B35" s="231"/>
      <c r="C35" s="109" t="s">
        <v>326</v>
      </c>
      <c r="D35" s="393" t="s">
        <v>492</v>
      </c>
      <c r="E35" s="394"/>
      <c r="F35" s="394"/>
      <c r="G35" s="394"/>
      <c r="H35" s="97" t="s">
        <v>493</v>
      </c>
      <c r="I35" s="225" t="str">
        <f t="shared" si="6"/>
        <v/>
      </c>
      <c r="J35" s="225" t="str">
        <f t="shared" si="7"/>
        <v/>
      </c>
      <c r="K35" s="225" t="str">
        <f t="shared" si="8"/>
        <v/>
      </c>
      <c r="L35" s="225" t="str">
        <f t="shared" si="9"/>
        <v/>
      </c>
      <c r="M35" s="227" t="str">
        <f t="shared" si="10"/>
        <v/>
      </c>
      <c r="N35" s="483"/>
      <c r="O35" s="484"/>
      <c r="P35" s="172"/>
      <c r="BA35" s="84" t="str">
        <f t="shared" si="11"/>
        <v>5(5)</v>
      </c>
    </row>
    <row r="36" spans="1:53" ht="24" customHeight="1">
      <c r="A36" s="223"/>
      <c r="B36" s="231"/>
      <c r="C36" s="109" t="s">
        <v>328</v>
      </c>
      <c r="D36" s="418"/>
      <c r="E36" s="419"/>
      <c r="F36" s="419"/>
      <c r="G36" s="419"/>
      <c r="H36" s="97" t="s">
        <v>491</v>
      </c>
      <c r="I36" s="225" t="str">
        <f t="shared" si="6"/>
        <v/>
      </c>
      <c r="J36" s="225" t="str">
        <f t="shared" si="7"/>
        <v/>
      </c>
      <c r="K36" s="225" t="str">
        <f t="shared" si="8"/>
        <v/>
      </c>
      <c r="L36" s="225" t="str">
        <f t="shared" si="9"/>
        <v/>
      </c>
      <c r="M36" s="227" t="str">
        <f t="shared" si="10"/>
        <v/>
      </c>
      <c r="N36" s="501"/>
      <c r="O36" s="502"/>
      <c r="P36" s="172"/>
      <c r="BA36" s="84" t="str">
        <f t="shared" si="11"/>
        <v>5(6)</v>
      </c>
    </row>
    <row r="37" spans="1:53" ht="24" customHeight="1">
      <c r="A37" s="223"/>
      <c r="B37" s="231"/>
      <c r="C37" s="109" t="s">
        <v>331</v>
      </c>
      <c r="D37" s="413" t="s">
        <v>494</v>
      </c>
      <c r="E37" s="414"/>
      <c r="F37" s="414"/>
      <c r="G37" s="414"/>
      <c r="H37" s="97" t="s">
        <v>495</v>
      </c>
      <c r="I37" s="225" t="str">
        <f t="shared" si="6"/>
        <v/>
      </c>
      <c r="J37" s="225" t="str">
        <f t="shared" si="7"/>
        <v/>
      </c>
      <c r="K37" s="225" t="str">
        <f t="shared" si="8"/>
        <v/>
      </c>
      <c r="L37" s="225" t="str">
        <f t="shared" si="9"/>
        <v/>
      </c>
      <c r="M37" s="227" t="str">
        <f t="shared" si="10"/>
        <v/>
      </c>
      <c r="N37" s="495"/>
      <c r="O37" s="496"/>
      <c r="P37" s="172"/>
      <c r="BA37" s="84" t="str">
        <f t="shared" si="11"/>
        <v>5(7)</v>
      </c>
    </row>
    <row r="38" spans="1:53" ht="50.1" customHeight="1">
      <c r="A38" s="223"/>
      <c r="B38" s="231"/>
      <c r="C38" s="109" t="s">
        <v>333</v>
      </c>
      <c r="D38" s="393" t="s">
        <v>496</v>
      </c>
      <c r="E38" s="394"/>
      <c r="F38" s="394"/>
      <c r="G38" s="394"/>
      <c r="H38" s="232" t="s">
        <v>1050</v>
      </c>
      <c r="I38" s="225" t="str">
        <f t="shared" si="6"/>
        <v/>
      </c>
      <c r="J38" s="225" t="str">
        <f t="shared" si="7"/>
        <v/>
      </c>
      <c r="K38" s="225" t="str">
        <f t="shared" si="8"/>
        <v/>
      </c>
      <c r="L38" s="225" t="str">
        <f t="shared" si="9"/>
        <v/>
      </c>
      <c r="M38" s="227" t="str">
        <f t="shared" si="10"/>
        <v/>
      </c>
      <c r="N38" s="483"/>
      <c r="O38" s="484"/>
      <c r="P38" s="172"/>
      <c r="BA38" s="84" t="str">
        <f t="shared" si="11"/>
        <v>5(8)</v>
      </c>
    </row>
    <row r="39" spans="1:53" ht="24" customHeight="1">
      <c r="A39" s="223"/>
      <c r="B39" s="231"/>
      <c r="C39" s="109" t="s">
        <v>335</v>
      </c>
      <c r="D39" s="396"/>
      <c r="E39" s="397"/>
      <c r="F39" s="397"/>
      <c r="G39" s="397"/>
      <c r="H39" s="97" t="s">
        <v>497</v>
      </c>
      <c r="I39" s="225" t="str">
        <f t="shared" si="6"/>
        <v/>
      </c>
      <c r="J39" s="225" t="str">
        <f t="shared" si="7"/>
        <v/>
      </c>
      <c r="K39" s="225" t="str">
        <f t="shared" si="8"/>
        <v/>
      </c>
      <c r="L39" s="225" t="str">
        <f t="shared" si="9"/>
        <v/>
      </c>
      <c r="M39" s="227" t="str">
        <f t="shared" si="10"/>
        <v/>
      </c>
      <c r="N39" s="485"/>
      <c r="O39" s="486"/>
      <c r="P39" s="172"/>
      <c r="BA39" s="84" t="str">
        <f t="shared" si="11"/>
        <v>5(9)</v>
      </c>
    </row>
    <row r="40" spans="1:53" ht="24" customHeight="1">
      <c r="A40" s="223"/>
      <c r="B40" s="231"/>
      <c r="C40" s="109" t="s">
        <v>336</v>
      </c>
      <c r="D40" s="396"/>
      <c r="E40" s="397"/>
      <c r="F40" s="397"/>
      <c r="G40" s="397"/>
      <c r="H40" s="97" t="s">
        <v>491</v>
      </c>
      <c r="I40" s="225" t="str">
        <f t="shared" si="6"/>
        <v/>
      </c>
      <c r="J40" s="225" t="str">
        <f t="shared" si="7"/>
        <v/>
      </c>
      <c r="K40" s="225" t="str">
        <f t="shared" si="8"/>
        <v/>
      </c>
      <c r="L40" s="225" t="str">
        <f t="shared" si="9"/>
        <v/>
      </c>
      <c r="M40" s="227" t="str">
        <f t="shared" si="10"/>
        <v/>
      </c>
      <c r="N40" s="485"/>
      <c r="O40" s="486"/>
      <c r="P40" s="172"/>
      <c r="BA40" s="84" t="str">
        <f t="shared" si="11"/>
        <v>5(10)</v>
      </c>
    </row>
    <row r="41" spans="1:53" ht="39.9" customHeight="1">
      <c r="A41" s="223"/>
      <c r="B41" s="231"/>
      <c r="C41" s="109" t="s">
        <v>337</v>
      </c>
      <c r="D41" s="396"/>
      <c r="E41" s="397"/>
      <c r="F41" s="397"/>
      <c r="G41" s="397"/>
      <c r="H41" s="232" t="s">
        <v>1051</v>
      </c>
      <c r="I41" s="225" t="str">
        <f t="shared" si="6"/>
        <v/>
      </c>
      <c r="J41" s="225" t="str">
        <f t="shared" si="7"/>
        <v/>
      </c>
      <c r="K41" s="225" t="str">
        <f t="shared" si="8"/>
        <v/>
      </c>
      <c r="L41" s="225" t="str">
        <f t="shared" si="9"/>
        <v/>
      </c>
      <c r="M41" s="227" t="str">
        <f t="shared" si="10"/>
        <v/>
      </c>
      <c r="N41" s="485"/>
      <c r="O41" s="486"/>
      <c r="P41" s="172"/>
      <c r="R41" s="71"/>
      <c r="S41" s="9"/>
      <c r="BA41" s="84" t="str">
        <f t="shared" si="11"/>
        <v>5(11)</v>
      </c>
    </row>
    <row r="42" spans="1:53" ht="24" customHeight="1">
      <c r="A42" s="223"/>
      <c r="B42" s="231"/>
      <c r="C42" s="109" t="s">
        <v>340</v>
      </c>
      <c r="D42" s="418"/>
      <c r="E42" s="419"/>
      <c r="F42" s="419"/>
      <c r="G42" s="419"/>
      <c r="H42" s="97" t="s">
        <v>498</v>
      </c>
      <c r="I42" s="225" t="str">
        <f t="shared" si="6"/>
        <v/>
      </c>
      <c r="J42" s="225" t="str">
        <f t="shared" si="7"/>
        <v/>
      </c>
      <c r="K42" s="225" t="str">
        <f t="shared" si="8"/>
        <v/>
      </c>
      <c r="L42" s="225" t="str">
        <f t="shared" si="9"/>
        <v/>
      </c>
      <c r="M42" s="227" t="str">
        <f t="shared" si="10"/>
        <v/>
      </c>
      <c r="N42" s="501"/>
      <c r="O42" s="502"/>
      <c r="P42" s="172"/>
      <c r="S42" s="9"/>
      <c r="BA42" s="84" t="str">
        <f t="shared" si="11"/>
        <v>5(12)</v>
      </c>
    </row>
    <row r="43" spans="1:53" ht="24" customHeight="1">
      <c r="A43" s="223"/>
      <c r="B43" s="231"/>
      <c r="C43" s="109" t="s">
        <v>342</v>
      </c>
      <c r="D43" s="424" t="s">
        <v>499</v>
      </c>
      <c r="E43" s="425"/>
      <c r="F43" s="393" t="s">
        <v>499</v>
      </c>
      <c r="G43" s="395"/>
      <c r="H43" s="97" t="s">
        <v>500</v>
      </c>
      <c r="I43" s="225" t="str">
        <f t="shared" si="6"/>
        <v/>
      </c>
      <c r="J43" s="225" t="str">
        <f t="shared" si="7"/>
        <v/>
      </c>
      <c r="K43" s="225" t="str">
        <f t="shared" si="8"/>
        <v/>
      </c>
      <c r="L43" s="225" t="str">
        <f t="shared" si="9"/>
        <v/>
      </c>
      <c r="M43" s="227" t="str">
        <f t="shared" si="10"/>
        <v/>
      </c>
      <c r="N43" s="483"/>
      <c r="O43" s="484"/>
      <c r="P43" s="172"/>
      <c r="S43" s="110"/>
      <c r="BA43" s="84" t="str">
        <f t="shared" si="11"/>
        <v>5(13)</v>
      </c>
    </row>
    <row r="44" spans="1:53" ht="24" customHeight="1">
      <c r="A44" s="223"/>
      <c r="B44" s="231"/>
      <c r="C44" s="109" t="s">
        <v>344</v>
      </c>
      <c r="D44" s="426"/>
      <c r="E44" s="427"/>
      <c r="F44" s="396"/>
      <c r="G44" s="398"/>
      <c r="H44" s="97" t="s">
        <v>501</v>
      </c>
      <c r="I44" s="225" t="str">
        <f t="shared" si="6"/>
        <v/>
      </c>
      <c r="J44" s="225" t="str">
        <f t="shared" si="7"/>
        <v/>
      </c>
      <c r="K44" s="225" t="str">
        <f t="shared" si="8"/>
        <v/>
      </c>
      <c r="L44" s="225" t="str">
        <f t="shared" si="9"/>
        <v/>
      </c>
      <c r="M44" s="227" t="str">
        <f t="shared" si="10"/>
        <v/>
      </c>
      <c r="N44" s="485"/>
      <c r="O44" s="486"/>
      <c r="P44" s="172"/>
      <c r="S44" s="71"/>
      <c r="BA44" s="84" t="str">
        <f t="shared" si="11"/>
        <v>5(14)</v>
      </c>
    </row>
    <row r="45" spans="1:53" ht="24" customHeight="1">
      <c r="A45" s="223"/>
      <c r="B45" s="231"/>
      <c r="C45" s="109" t="s">
        <v>346</v>
      </c>
      <c r="D45" s="426"/>
      <c r="E45" s="427"/>
      <c r="F45" s="396"/>
      <c r="G45" s="398"/>
      <c r="H45" s="97" t="s">
        <v>502</v>
      </c>
      <c r="I45" s="225" t="str">
        <f t="shared" si="6"/>
        <v/>
      </c>
      <c r="J45" s="225" t="str">
        <f t="shared" si="7"/>
        <v/>
      </c>
      <c r="K45" s="225" t="str">
        <f t="shared" si="8"/>
        <v/>
      </c>
      <c r="L45" s="225" t="str">
        <f t="shared" si="9"/>
        <v/>
      </c>
      <c r="M45" s="227" t="str">
        <f t="shared" si="10"/>
        <v/>
      </c>
      <c r="N45" s="485"/>
      <c r="O45" s="486"/>
      <c r="P45" s="172"/>
      <c r="S45" s="71"/>
      <c r="BA45" s="84" t="str">
        <f t="shared" si="11"/>
        <v>5(15)</v>
      </c>
    </row>
    <row r="46" spans="1:53" ht="24" customHeight="1">
      <c r="A46" s="223"/>
      <c r="B46" s="231"/>
      <c r="C46" s="109" t="s">
        <v>348</v>
      </c>
      <c r="D46" s="477"/>
      <c r="E46" s="478"/>
      <c r="F46" s="481"/>
      <c r="G46" s="482"/>
      <c r="H46" s="187" t="s">
        <v>491</v>
      </c>
      <c r="I46" s="225" t="str">
        <f t="shared" si="6"/>
        <v/>
      </c>
      <c r="J46" s="225" t="str">
        <f t="shared" si="7"/>
        <v/>
      </c>
      <c r="K46" s="225" t="str">
        <f t="shared" si="8"/>
        <v/>
      </c>
      <c r="L46" s="225" t="str">
        <f t="shared" si="9"/>
        <v/>
      </c>
      <c r="M46" s="227" t="str">
        <f t="shared" si="10"/>
        <v/>
      </c>
      <c r="N46" s="470"/>
      <c r="O46" s="471"/>
      <c r="P46" s="172"/>
      <c r="S46" s="71"/>
      <c r="BA46" s="84" t="str">
        <f t="shared" si="11"/>
        <v>5(16)</v>
      </c>
    </row>
    <row r="47" spans="1:53" ht="24" customHeight="1">
      <c r="A47" s="223"/>
      <c r="B47" s="231"/>
      <c r="C47" s="109" t="s">
        <v>351</v>
      </c>
      <c r="D47" s="479"/>
      <c r="E47" s="480"/>
      <c r="F47" s="474"/>
      <c r="G47" s="476"/>
      <c r="H47" s="187" t="s">
        <v>503</v>
      </c>
      <c r="I47" s="225" t="str">
        <f t="shared" si="6"/>
        <v/>
      </c>
      <c r="J47" s="225" t="str">
        <f t="shared" si="7"/>
        <v/>
      </c>
      <c r="K47" s="225" t="str">
        <f t="shared" si="8"/>
        <v/>
      </c>
      <c r="L47" s="225" t="str">
        <f t="shared" si="9"/>
        <v/>
      </c>
      <c r="M47" s="227" t="str">
        <f t="shared" si="10"/>
        <v/>
      </c>
      <c r="N47" s="472"/>
      <c r="O47" s="473"/>
      <c r="P47" s="172"/>
      <c r="S47" s="71"/>
      <c r="BA47" s="84" t="str">
        <f t="shared" si="11"/>
        <v>5(17)</v>
      </c>
    </row>
    <row r="48" spans="1:53" ht="12.9" customHeight="1">
      <c r="P48" s="207" t="s">
        <v>738</v>
      </c>
      <c r="S48" s="9"/>
    </row>
    <row r="49" spans="19:19" ht="12" customHeight="1">
      <c r="S49" s="9"/>
    </row>
    <row r="50" spans="19:19" ht="12" customHeight="1">
      <c r="S50" s="9"/>
    </row>
    <row r="51" spans="19:19" ht="12" customHeight="1">
      <c r="S51" s="71"/>
    </row>
    <row r="52" spans="19:19" ht="12" customHeight="1">
      <c r="S52" s="71"/>
    </row>
    <row r="53" spans="19:19" ht="12" customHeight="1">
      <c r="S53" s="71"/>
    </row>
    <row r="54" spans="19:19" ht="12" customHeight="1">
      <c r="S54" s="71"/>
    </row>
    <row r="55" spans="19:19" ht="12" customHeight="1">
      <c r="S55" s="71"/>
    </row>
  </sheetData>
  <sheetProtection sheet="1" objects="1" scenarios="1"/>
  <mergeCells count="51">
    <mergeCell ref="D16:G17"/>
    <mergeCell ref="N16:O17"/>
    <mergeCell ref="D31:G31"/>
    <mergeCell ref="N31:O31"/>
    <mergeCell ref="N38:O42"/>
    <mergeCell ref="N35:O36"/>
    <mergeCell ref="D32:G34"/>
    <mergeCell ref="N32:O34"/>
    <mergeCell ref="D35:G36"/>
    <mergeCell ref="D18:G19"/>
    <mergeCell ref="N18:O19"/>
    <mergeCell ref="D43:E47"/>
    <mergeCell ref="F43:G47"/>
    <mergeCell ref="N43:O47"/>
    <mergeCell ref="N20:O24"/>
    <mergeCell ref="C14:E14"/>
    <mergeCell ref="D30:P30"/>
    <mergeCell ref="D29:H29"/>
    <mergeCell ref="N29:O29"/>
    <mergeCell ref="D15:G15"/>
    <mergeCell ref="N15:O15"/>
    <mergeCell ref="D20:G24"/>
    <mergeCell ref="D25:G28"/>
    <mergeCell ref="N25:O28"/>
    <mergeCell ref="D37:G37"/>
    <mergeCell ref="D38:G42"/>
    <mergeCell ref="N37:O37"/>
    <mergeCell ref="C2:G2"/>
    <mergeCell ref="H2:M2"/>
    <mergeCell ref="N2:O2"/>
    <mergeCell ref="C4:P4"/>
    <mergeCell ref="C5:F5"/>
    <mergeCell ref="C6:E9"/>
    <mergeCell ref="G6:M6"/>
    <mergeCell ref="N6:P6"/>
    <mergeCell ref="G7:M7"/>
    <mergeCell ref="N7:P7"/>
    <mergeCell ref="F8:F9"/>
    <mergeCell ref="G8:M8"/>
    <mergeCell ref="N8:P8"/>
    <mergeCell ref="G9:M9"/>
    <mergeCell ref="N9:P9"/>
    <mergeCell ref="C11:C13"/>
    <mergeCell ref="D11:H13"/>
    <mergeCell ref="I11:I13"/>
    <mergeCell ref="J11:O11"/>
    <mergeCell ref="P11:P13"/>
    <mergeCell ref="J12:J13"/>
    <mergeCell ref="K12:K13"/>
    <mergeCell ref="M12:M13"/>
    <mergeCell ref="N12:O13"/>
  </mergeCells>
  <phoneticPr fontId="2"/>
  <dataValidations xWindow="254" yWindow="280" count="4">
    <dataValidation type="custom" imeMode="off" allowBlank="1" showInputMessage="1" showErrorMessage="1" error="0～3の数字または消去のみ可能です" promptTitle="調査結果" prompt="0:指摘なし_x000a_1:要是正のみ_x000a_2:既存不適格のみ_x000a_3:要是正+既存不適格" sqref="A31:A47 A15:A28" xr:uid="{59DBDB40-3485-492B-BA5D-0AC69596AEAB}">
      <formula1>AND(NOT(_xlfn.ISFORMULA(A15)),ISNUMBER(A15),A15&gt;=0,A15&lt;=3)</formula1>
    </dataValidation>
    <dataValidation type="list" allowBlank="1" showInputMessage="1" showErrorMessage="1" sqref="H2" xr:uid="{ED8ADEFD-0985-4A4F-9B76-0FE9FB1B7D18}">
      <formula1>INDIRECT("リスト_調査結果表_" &amp; C2)</formula1>
    </dataValidation>
    <dataValidation type="list" allowBlank="1" showInputMessage="1" showErrorMessage="1" sqref="C2" xr:uid="{738A4417-E854-447B-9E02-798BAE523304}">
      <formula1>リスト_調査結果表_大分類</formula1>
    </dataValidation>
    <dataValidation type="custom" imeMode="off" allowBlank="1" showInputMessage="1" showErrorMessage="1" errorTitle="特記事項" error="1または消去のみ可能です" promptTitle="特記事項" prompt="特記事項がある場合は1を入力" sqref="B15:B28 B31:B47" xr:uid="{2E6FEDB7-FB1A-43D5-965E-C9C25C149ED6}">
      <formula1>AND(NOT(_xlfn.ISFORMULA(B15)),B15=1)</formula1>
    </dataValidation>
  </dataValidations>
  <hyperlinks>
    <hyperlink ref="H5" location="調査結果表その1!H7" display="※調査者の修正はその1から行って下さい" xr:uid="{894BFABF-FB53-4CEC-BF07-A9CC472062BB}"/>
  </hyperlinks>
  <pageMargins left="0.59055118110236227" right="0.39370078740157483" top="0.39370078740157483" bottom="0.19685039370078741" header="0" footer="0"/>
  <pageSetup paperSize="9" scale="9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29</vt:i4>
      </vt:variant>
    </vt:vector>
  </HeadingPairs>
  <TitlesOfParts>
    <vt:vector size="46" baseType="lpstr">
      <vt:lpstr>はじめに</vt:lpstr>
      <vt:lpstr>報告書第一面</vt:lpstr>
      <vt:lpstr>報告書第二面</vt:lpstr>
      <vt:lpstr>報告書第三面</vt:lpstr>
      <vt:lpstr>報告書第四面</vt:lpstr>
      <vt:lpstr>調査結果表その１</vt:lpstr>
      <vt:lpstr>調査結果表その２</vt:lpstr>
      <vt:lpstr>調査結果表その３</vt:lpstr>
      <vt:lpstr>調査結果表その４</vt:lpstr>
      <vt:lpstr>調査結果表その５</vt:lpstr>
      <vt:lpstr>調査結果表その６</vt:lpstr>
      <vt:lpstr>概要書第一面</vt:lpstr>
      <vt:lpstr>概要書第二面</vt:lpstr>
      <vt:lpstr>図面</vt:lpstr>
      <vt:lpstr>写真台紙</vt:lpstr>
      <vt:lpstr>リスト</vt:lpstr>
      <vt:lpstr>集計用</vt:lpstr>
      <vt:lpstr>概要書第一面!Print_Area</vt:lpstr>
      <vt:lpstr>概要書第二面!Print_Area</vt:lpstr>
      <vt:lpstr>写真台紙!Print_Area</vt:lpstr>
      <vt:lpstr>図面!Print_Area</vt:lpstr>
      <vt:lpstr>調査結果表その１!Print_Area</vt:lpstr>
      <vt:lpstr>調査結果表その２!Print_Area</vt:lpstr>
      <vt:lpstr>調査結果表その３!Print_Area</vt:lpstr>
      <vt:lpstr>調査結果表その４!Print_Area</vt:lpstr>
      <vt:lpstr>調査結果表その５!Print_Area</vt:lpstr>
      <vt:lpstr>調査結果表その６!Print_Area</vt:lpstr>
      <vt:lpstr>報告書第一面!Print_Area</vt:lpstr>
      <vt:lpstr>報告書第三面!Print_Area</vt:lpstr>
      <vt:lpstr>報告書第四面!Print_Area</vt:lpstr>
      <vt:lpstr>報告書第二面!Print_Area</vt:lpstr>
      <vt:lpstr>集計用!Print_Titles</vt:lpstr>
      <vt:lpstr>リスト_調査結果表_その他</vt:lpstr>
      <vt:lpstr>リスト_調査結果表_リンク</vt:lpstr>
      <vt:lpstr>リスト_調査結果表_屋上及び屋根</vt:lpstr>
      <vt:lpstr>リスト_調査結果表_建築物の外部</vt:lpstr>
      <vt:lpstr>リスト_調査結果表_建築物の内部</vt:lpstr>
      <vt:lpstr>リスト_調査結果表_大分類</vt:lpstr>
      <vt:lpstr>リスト_調査結果表_避難施設等</vt:lpstr>
      <vt:lpstr>リスト_調査結果表_敷地及び地盤</vt:lpstr>
      <vt:lpstr>判定_その他</vt:lpstr>
      <vt:lpstr>判定_屋上及び屋根</vt:lpstr>
      <vt:lpstr>判定_建築物の外部</vt:lpstr>
      <vt:lpstr>判定_建築物の内部</vt:lpstr>
      <vt:lpstr>判定_避難施設等</vt:lpstr>
      <vt:lpstr>判定_敷地及び地盤</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定期調査報告書</dc:title>
  <dc:creator/>
  <dc:description/>
  <cp:lastModifiedBy/>
  <dcterms:created xsi:type="dcterms:W3CDTF">2025-06-11T04:33:19Z</dcterms:created>
  <dcterms:modified xsi:type="dcterms:W3CDTF">2025-07-01T00:08:11Z</dcterms:modified>
</cp:coreProperties>
</file>